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tgov-my.sharepoint.com/personal/simona_armento_mit_gov_it/Documents/AAA_lavoro mio/AAAA_ FORMAT DA MODIFICARE/II quinquennio/finale/art 4/"/>
    </mc:Choice>
  </mc:AlternateContent>
  <xr:revisionPtr revIDLastSave="0" documentId="8_{940F55F7-99F8-4DB3-9517-E60AF80A58D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Urbano.Piano inv. forn" sheetId="6" r:id="rId1"/>
    <sheet name="urbano_PIANO_INV-INFR" sheetId="5" r:id="rId2"/>
    <sheet name="q.e. gen" sheetId="9" r:id="rId3"/>
    <sheet name="urbano REND FORN_ metano" sheetId="1" r:id="rId4"/>
    <sheet name="urbano REND FORN_ metano ibrido" sheetId="19" r:id="rId5"/>
    <sheet name="urbano REND_FORN_ ele " sheetId="10" r:id="rId6"/>
    <sheet name="urbanoREND_FORN_ idrogeno" sheetId="17" r:id="rId7"/>
    <sheet name="urbano rend_infr_met" sheetId="3" r:id="rId8"/>
    <sheet name="urbano rend_infr_elet" sheetId="13" r:id="rId9"/>
    <sheet name="urbano rend_infr_idrogeno" sheetId="15" r:id="rId10"/>
    <sheet name="DATI EROGAZIONI" sheetId="7" state="hidden" r:id="rId11"/>
    <sheet name="dati scheda tecnica" sheetId="8" state="hidden" r:id="rId12"/>
    <sheet name="Foglio1" sheetId="18" state="hidden" r:id="rId13"/>
  </sheets>
  <externalReferences>
    <externalReference r:id="rId14"/>
  </externalReferences>
  <definedNames>
    <definedName name="_xlnm.Print_Area" localSheetId="2">'q.e. gen'!$A$1:$R$34</definedName>
    <definedName name="_xlnm.Print_Area" localSheetId="4">'urbano REND FORN_ metano ibrido'!$A$1:$V$298</definedName>
    <definedName name="_xlnm.Print_Area" localSheetId="5">'urbano REND_FORN_ ele '!$A$1:$U$316</definedName>
    <definedName name="_xlnm.Print_Area" localSheetId="8">'urbano rend_infr_elet'!$A$1:$T$71</definedName>
    <definedName name="_xlnm.Print_Area" localSheetId="9">'urbano rend_infr_idrogeno'!$A$1:$T$82</definedName>
    <definedName name="_xlnm.Print_Area" localSheetId="7">'urbano rend_infr_met'!$A$1:$T$80</definedName>
    <definedName name="_xlnm.Print_Area" localSheetId="0">'Urbano.Piano inv. forn'!$A$1:$AC$173</definedName>
    <definedName name="_xlnm.Print_Area" localSheetId="1">'urbano_PIANO_INV-INFR'!$A$1:$K$144</definedName>
    <definedName name="_xlnm.Print_Area" localSheetId="6">'urbanoREND_FORN_ idrogeno'!$A$1:$V$221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9" l="1"/>
  <c r="P29" i="9" s="1"/>
  <c r="N26" i="9"/>
  <c r="N27" i="9"/>
  <c r="M25" i="9" l="1"/>
  <c r="C49" i="15"/>
  <c r="D49" i="15"/>
  <c r="C50" i="15"/>
  <c r="D50" i="15"/>
  <c r="C51" i="15"/>
  <c r="D51" i="15"/>
  <c r="C52" i="15"/>
  <c r="D52" i="15"/>
  <c r="C53" i="15"/>
  <c r="D53" i="15"/>
  <c r="C54" i="15"/>
  <c r="D54" i="15"/>
  <c r="C55" i="15"/>
  <c r="D55" i="15"/>
  <c r="C56" i="15"/>
  <c r="D56" i="15"/>
  <c r="C57" i="15"/>
  <c r="D57" i="15"/>
  <c r="C58" i="15"/>
  <c r="D58" i="15"/>
  <c r="C59" i="15"/>
  <c r="D59" i="15"/>
  <c r="C60" i="15"/>
  <c r="D60" i="15"/>
  <c r="C61" i="15"/>
  <c r="D61" i="15"/>
  <c r="C62" i="15"/>
  <c r="D62" i="15"/>
  <c r="C63" i="15"/>
  <c r="D63" i="15"/>
  <c r="C64" i="15"/>
  <c r="D64" i="15"/>
  <c r="C65" i="15"/>
  <c r="D65" i="15"/>
  <c r="C66" i="15"/>
  <c r="D66" i="15"/>
  <c r="C67" i="15"/>
  <c r="D67" i="15"/>
  <c r="C68" i="15"/>
  <c r="D68" i="15"/>
  <c r="C69" i="15"/>
  <c r="D69" i="15"/>
  <c r="C70" i="15"/>
  <c r="D70" i="15"/>
  <c r="C71" i="15"/>
  <c r="D71" i="15"/>
  <c r="C72" i="15"/>
  <c r="D72" i="15"/>
  <c r="C73" i="15"/>
  <c r="D73" i="15"/>
  <c r="C74" i="15"/>
  <c r="D74" i="15"/>
  <c r="C75" i="15"/>
  <c r="D75" i="15"/>
  <c r="C76" i="15"/>
  <c r="D76" i="15"/>
  <c r="C77" i="15"/>
  <c r="D77" i="15"/>
  <c r="D48" i="15"/>
  <c r="C48" i="15"/>
  <c r="C43" i="13"/>
  <c r="D43" i="13"/>
  <c r="C44" i="13"/>
  <c r="D44" i="13"/>
  <c r="C45" i="13"/>
  <c r="D45" i="13"/>
  <c r="C46" i="13"/>
  <c r="D46" i="13"/>
  <c r="C47" i="13"/>
  <c r="D47" i="13"/>
  <c r="C48" i="13"/>
  <c r="D48" i="13"/>
  <c r="C49" i="13"/>
  <c r="D49" i="13"/>
  <c r="C50" i="13"/>
  <c r="D50" i="13"/>
  <c r="C51" i="13"/>
  <c r="D51" i="13"/>
  <c r="C52" i="13"/>
  <c r="D52" i="13"/>
  <c r="C53" i="13"/>
  <c r="D53" i="13"/>
  <c r="C54" i="13"/>
  <c r="D54" i="13"/>
  <c r="C55" i="13"/>
  <c r="D55" i="13"/>
  <c r="C56" i="13"/>
  <c r="D56" i="13"/>
  <c r="C57" i="13"/>
  <c r="D57" i="13"/>
  <c r="C58" i="13"/>
  <c r="D58" i="13"/>
  <c r="C59" i="13"/>
  <c r="D59" i="13"/>
  <c r="C60" i="13"/>
  <c r="D60" i="13"/>
  <c r="C61" i="13"/>
  <c r="D61" i="13"/>
  <c r="C62" i="13"/>
  <c r="D62" i="13"/>
  <c r="C63" i="13"/>
  <c r="D63" i="13"/>
  <c r="C64" i="13"/>
  <c r="D64" i="13"/>
  <c r="C65" i="13"/>
  <c r="D65" i="13"/>
  <c r="D42" i="13"/>
  <c r="C42" i="13"/>
  <c r="H22" i="3"/>
  <c r="J22" i="3" s="1"/>
  <c r="I22" i="3"/>
  <c r="O22" i="3"/>
  <c r="P22" i="3" s="1"/>
  <c r="H23" i="3"/>
  <c r="I23" i="3"/>
  <c r="J23" i="3" s="1"/>
  <c r="O23" i="3"/>
  <c r="P23" i="3" s="1"/>
  <c r="H24" i="3"/>
  <c r="J24" i="3" s="1"/>
  <c r="I24" i="3"/>
  <c r="O24" i="3"/>
  <c r="P24" i="3" s="1"/>
  <c r="H25" i="3"/>
  <c r="I25" i="3"/>
  <c r="J25" i="3" s="1"/>
  <c r="O25" i="3"/>
  <c r="P25" i="3" s="1"/>
  <c r="Q25" i="3" s="1"/>
  <c r="H26" i="3"/>
  <c r="J26" i="3" s="1"/>
  <c r="I26" i="3"/>
  <c r="O26" i="3"/>
  <c r="P26" i="3" s="1"/>
  <c r="H27" i="3"/>
  <c r="I27" i="3"/>
  <c r="J27" i="3" s="1"/>
  <c r="O27" i="3"/>
  <c r="P27" i="3" s="1"/>
  <c r="B57" i="3"/>
  <c r="C57" i="3"/>
  <c r="D57" i="3"/>
  <c r="M57" i="3"/>
  <c r="B58" i="3"/>
  <c r="C58" i="3"/>
  <c r="D58" i="3"/>
  <c r="M58" i="3"/>
  <c r="B59" i="3"/>
  <c r="C59" i="3"/>
  <c r="D59" i="3"/>
  <c r="M59" i="3"/>
  <c r="B60" i="3"/>
  <c r="C60" i="3"/>
  <c r="D60" i="3"/>
  <c r="M60" i="3"/>
  <c r="B61" i="3"/>
  <c r="C61" i="3"/>
  <c r="D61" i="3"/>
  <c r="M61" i="3"/>
  <c r="B62" i="3"/>
  <c r="C62" i="3"/>
  <c r="D62" i="3"/>
  <c r="M62" i="3"/>
  <c r="B63" i="3"/>
  <c r="C63" i="3"/>
  <c r="D63" i="3"/>
  <c r="M63" i="3"/>
  <c r="B64" i="3"/>
  <c r="C64" i="3"/>
  <c r="D64" i="3"/>
  <c r="M64" i="3"/>
  <c r="B65" i="3"/>
  <c r="C65" i="3"/>
  <c r="D65" i="3"/>
  <c r="M6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45" i="3"/>
  <c r="D45" i="3"/>
  <c r="H73" i="5"/>
  <c r="H74" i="5"/>
  <c r="H75" i="5"/>
  <c r="H76" i="5"/>
  <c r="H77" i="5"/>
  <c r="H78" i="5"/>
  <c r="H79" i="5"/>
  <c r="H80" i="5"/>
  <c r="P220" i="17"/>
  <c r="O220" i="17"/>
  <c r="G220" i="17"/>
  <c r="F220" i="17"/>
  <c r="A210" i="17"/>
  <c r="M206" i="17"/>
  <c r="Q206" i="17" s="1"/>
  <c r="E206" i="17"/>
  <c r="M204" i="17"/>
  <c r="G204" i="17"/>
  <c r="P201" i="17"/>
  <c r="O201" i="17"/>
  <c r="G201" i="17"/>
  <c r="F201" i="17"/>
  <c r="A191" i="17"/>
  <c r="M187" i="17"/>
  <c r="Q187" i="17" s="1"/>
  <c r="E187" i="17"/>
  <c r="M185" i="17"/>
  <c r="G185" i="17"/>
  <c r="P182" i="17"/>
  <c r="O182" i="17"/>
  <c r="G182" i="17"/>
  <c r="F182" i="17"/>
  <c r="A172" i="17"/>
  <c r="M168" i="17"/>
  <c r="Q168" i="17" s="1"/>
  <c r="E168" i="17"/>
  <c r="M166" i="17"/>
  <c r="G166" i="17"/>
  <c r="P163" i="17"/>
  <c r="O163" i="17"/>
  <c r="G163" i="17"/>
  <c r="F163" i="17"/>
  <c r="A153" i="17"/>
  <c r="M149" i="17"/>
  <c r="Q149" i="17" s="1"/>
  <c r="E149" i="17"/>
  <c r="M147" i="17"/>
  <c r="G147" i="17"/>
  <c r="P144" i="17"/>
  <c r="O144" i="17"/>
  <c r="G144" i="17"/>
  <c r="F144" i="17"/>
  <c r="A134" i="17"/>
  <c r="M130" i="17"/>
  <c r="Q130" i="17" s="1"/>
  <c r="E130" i="17"/>
  <c r="M128" i="17"/>
  <c r="G128" i="17"/>
  <c r="P125" i="17"/>
  <c r="O125" i="17"/>
  <c r="G125" i="17"/>
  <c r="F125" i="17"/>
  <c r="A115" i="17"/>
  <c r="M111" i="17"/>
  <c r="Q111" i="17" s="1"/>
  <c r="E111" i="17"/>
  <c r="M109" i="17"/>
  <c r="G109" i="17"/>
  <c r="P106" i="17"/>
  <c r="O106" i="17"/>
  <c r="G106" i="17"/>
  <c r="F106" i="17"/>
  <c r="A96" i="17"/>
  <c r="Q92" i="17"/>
  <c r="M92" i="17"/>
  <c r="E92" i="17"/>
  <c r="M90" i="17"/>
  <c r="G90" i="17"/>
  <c r="P87" i="17"/>
  <c r="O87" i="17"/>
  <c r="G87" i="17"/>
  <c r="F87" i="17"/>
  <c r="A77" i="17"/>
  <c r="M73" i="17"/>
  <c r="Q73" i="17" s="1"/>
  <c r="E73" i="17"/>
  <c r="M71" i="17"/>
  <c r="G71" i="17"/>
  <c r="P68" i="17"/>
  <c r="O68" i="17"/>
  <c r="G68" i="17"/>
  <c r="F68" i="17"/>
  <c r="A58" i="17"/>
  <c r="M54" i="17"/>
  <c r="Q54" i="17" s="1"/>
  <c r="E54" i="17"/>
  <c r="M52" i="17"/>
  <c r="G52" i="17"/>
  <c r="P49" i="17"/>
  <c r="O49" i="17"/>
  <c r="G49" i="17"/>
  <c r="F49" i="17"/>
  <c r="A39" i="17"/>
  <c r="M35" i="17"/>
  <c r="Q35" i="17" s="1"/>
  <c r="E35" i="17"/>
  <c r="M33" i="17"/>
  <c r="G33" i="17"/>
  <c r="M18" i="9"/>
  <c r="U10" i="10"/>
  <c r="P10" i="10"/>
  <c r="E10" i="10"/>
  <c r="P315" i="10"/>
  <c r="O315" i="10"/>
  <c r="G315" i="10"/>
  <c r="F315" i="10"/>
  <c r="A305" i="10"/>
  <c r="M301" i="10"/>
  <c r="Q301" i="10" s="1"/>
  <c r="E301" i="10"/>
  <c r="M299" i="10"/>
  <c r="G299" i="10"/>
  <c r="P296" i="10"/>
  <c r="O296" i="10"/>
  <c r="G296" i="10"/>
  <c r="F296" i="10"/>
  <c r="A286" i="10"/>
  <c r="M282" i="10"/>
  <c r="Q282" i="10" s="1"/>
  <c r="E282" i="10"/>
  <c r="M280" i="10"/>
  <c r="G280" i="10"/>
  <c r="P277" i="10"/>
  <c r="O277" i="10"/>
  <c r="G277" i="10"/>
  <c r="F277" i="10"/>
  <c r="A267" i="10"/>
  <c r="M263" i="10"/>
  <c r="Q263" i="10" s="1"/>
  <c r="E263" i="10"/>
  <c r="M261" i="10"/>
  <c r="G261" i="10"/>
  <c r="P258" i="10"/>
  <c r="O258" i="10"/>
  <c r="G258" i="10"/>
  <c r="F258" i="10"/>
  <c r="A248" i="10"/>
  <c r="M244" i="10"/>
  <c r="Q244" i="10" s="1"/>
  <c r="E244" i="10"/>
  <c r="M242" i="10"/>
  <c r="G242" i="10"/>
  <c r="P239" i="10"/>
  <c r="O239" i="10"/>
  <c r="G239" i="10"/>
  <c r="F239" i="10"/>
  <c r="A229" i="10"/>
  <c r="M225" i="10"/>
  <c r="Q225" i="10" s="1"/>
  <c r="E225" i="10"/>
  <c r="M223" i="10"/>
  <c r="G223" i="10"/>
  <c r="P220" i="10"/>
  <c r="O220" i="10"/>
  <c r="G220" i="10"/>
  <c r="F220" i="10"/>
  <c r="A210" i="10"/>
  <c r="M206" i="10"/>
  <c r="Q206" i="10" s="1"/>
  <c r="E206" i="10"/>
  <c r="M204" i="10"/>
  <c r="G204" i="10"/>
  <c r="P201" i="10"/>
  <c r="O201" i="10"/>
  <c r="G201" i="10"/>
  <c r="F201" i="10"/>
  <c r="A191" i="10"/>
  <c r="M187" i="10"/>
  <c r="Q187" i="10" s="1"/>
  <c r="E187" i="10"/>
  <c r="M185" i="10"/>
  <c r="G185" i="10"/>
  <c r="P182" i="10"/>
  <c r="O182" i="10"/>
  <c r="G182" i="10"/>
  <c r="F182" i="10"/>
  <c r="A172" i="10"/>
  <c r="Q168" i="10"/>
  <c r="M168" i="10"/>
  <c r="E168" i="10"/>
  <c r="M166" i="10"/>
  <c r="G166" i="10"/>
  <c r="P163" i="10"/>
  <c r="O163" i="10"/>
  <c r="G163" i="10"/>
  <c r="F163" i="10"/>
  <c r="A153" i="10"/>
  <c r="M149" i="10"/>
  <c r="Q149" i="10" s="1"/>
  <c r="E149" i="10"/>
  <c r="M147" i="10"/>
  <c r="G147" i="10"/>
  <c r="P144" i="10"/>
  <c r="O144" i="10"/>
  <c r="G144" i="10"/>
  <c r="F144" i="10"/>
  <c r="A134" i="10"/>
  <c r="M130" i="10"/>
  <c r="Q130" i="10" s="1"/>
  <c r="E130" i="10"/>
  <c r="M128" i="10"/>
  <c r="G128" i="10"/>
  <c r="P125" i="10"/>
  <c r="O125" i="10"/>
  <c r="G125" i="10"/>
  <c r="F125" i="10"/>
  <c r="A115" i="10"/>
  <c r="M111" i="10"/>
  <c r="Q111" i="10" s="1"/>
  <c r="E111" i="10"/>
  <c r="M109" i="10"/>
  <c r="G109" i="10"/>
  <c r="P106" i="10"/>
  <c r="O106" i="10"/>
  <c r="G106" i="10"/>
  <c r="F106" i="10"/>
  <c r="A96" i="10"/>
  <c r="M92" i="10"/>
  <c r="Q92" i="10" s="1"/>
  <c r="E92" i="10"/>
  <c r="M90" i="10"/>
  <c r="G90" i="10"/>
  <c r="P87" i="10"/>
  <c r="O87" i="10"/>
  <c r="G87" i="10"/>
  <c r="F87" i="10"/>
  <c r="A77" i="10"/>
  <c r="M73" i="10"/>
  <c r="Q73" i="10" s="1"/>
  <c r="E73" i="10"/>
  <c r="M71" i="10"/>
  <c r="G71" i="10"/>
  <c r="P68" i="10"/>
  <c r="O68" i="10"/>
  <c r="G68" i="10"/>
  <c r="F68" i="10"/>
  <c r="A58" i="10"/>
  <c r="M54" i="10"/>
  <c r="Q54" i="10" s="1"/>
  <c r="E54" i="10"/>
  <c r="M52" i="10"/>
  <c r="G52" i="10"/>
  <c r="P49" i="10"/>
  <c r="O49" i="10"/>
  <c r="G49" i="10"/>
  <c r="F49" i="10"/>
  <c r="A39" i="10"/>
  <c r="M35" i="10"/>
  <c r="Q35" i="10" s="1"/>
  <c r="E35" i="10"/>
  <c r="M33" i="10"/>
  <c r="G33" i="10"/>
  <c r="P17" i="9"/>
  <c r="M17" i="9"/>
  <c r="P297" i="19"/>
  <c r="O297" i="19"/>
  <c r="G297" i="19"/>
  <c r="F297" i="19"/>
  <c r="A287" i="19"/>
  <c r="M283" i="19"/>
  <c r="Q283" i="19" s="1"/>
  <c r="E283" i="19"/>
  <c r="M281" i="19"/>
  <c r="G281" i="19"/>
  <c r="P278" i="19"/>
  <c r="O278" i="19"/>
  <c r="G278" i="19"/>
  <c r="F278" i="19"/>
  <c r="A268" i="19"/>
  <c r="M264" i="19"/>
  <c r="Q264" i="19" s="1"/>
  <c r="E264" i="19"/>
  <c r="M262" i="19"/>
  <c r="G262" i="19"/>
  <c r="P259" i="19"/>
  <c r="O259" i="19"/>
  <c r="G259" i="19"/>
  <c r="F259" i="19"/>
  <c r="A249" i="19"/>
  <c r="M245" i="19"/>
  <c r="Q245" i="19" s="1"/>
  <c r="E245" i="19"/>
  <c r="M243" i="19"/>
  <c r="G243" i="19"/>
  <c r="P240" i="19"/>
  <c r="O240" i="19"/>
  <c r="G240" i="19"/>
  <c r="F240" i="19"/>
  <c r="A230" i="19"/>
  <c r="M226" i="19"/>
  <c r="Q226" i="19" s="1"/>
  <c r="E226" i="19"/>
  <c r="M224" i="19"/>
  <c r="G224" i="19"/>
  <c r="P221" i="19"/>
  <c r="O221" i="19"/>
  <c r="G221" i="19"/>
  <c r="F221" i="19"/>
  <c r="A211" i="19"/>
  <c r="Q207" i="19"/>
  <c r="M207" i="19"/>
  <c r="E207" i="19"/>
  <c r="M205" i="19"/>
  <c r="G205" i="19"/>
  <c r="P202" i="19"/>
  <c r="O202" i="19"/>
  <c r="G202" i="19"/>
  <c r="F202" i="19"/>
  <c r="A192" i="19"/>
  <c r="Q188" i="19"/>
  <c r="M188" i="19"/>
  <c r="E188" i="19"/>
  <c r="M186" i="19"/>
  <c r="G186" i="19"/>
  <c r="P183" i="19"/>
  <c r="O183" i="19"/>
  <c r="G183" i="19"/>
  <c r="F183" i="19"/>
  <c r="A173" i="19"/>
  <c r="M169" i="19"/>
  <c r="E169" i="19"/>
  <c r="Q169" i="19" s="1"/>
  <c r="M167" i="19"/>
  <c r="G167" i="19"/>
  <c r="P164" i="19"/>
  <c r="O164" i="19"/>
  <c r="G164" i="19"/>
  <c r="F164" i="19"/>
  <c r="A154" i="19"/>
  <c r="M150" i="19"/>
  <c r="Q150" i="19" s="1"/>
  <c r="E150" i="19"/>
  <c r="M148" i="19"/>
  <c r="G148" i="19"/>
  <c r="P145" i="19"/>
  <c r="O145" i="19"/>
  <c r="G145" i="19"/>
  <c r="F145" i="19"/>
  <c r="A135" i="19"/>
  <c r="M131" i="19"/>
  <c r="Q131" i="19" s="1"/>
  <c r="E131" i="19"/>
  <c r="M129" i="19"/>
  <c r="G129" i="19"/>
  <c r="P126" i="19"/>
  <c r="O126" i="19"/>
  <c r="G126" i="19"/>
  <c r="F126" i="19"/>
  <c r="A116" i="19"/>
  <c r="M112" i="19"/>
  <c r="Q112" i="19" s="1"/>
  <c r="E112" i="19"/>
  <c r="M110" i="19"/>
  <c r="G110" i="19"/>
  <c r="P107" i="19"/>
  <c r="O107" i="19"/>
  <c r="G107" i="19"/>
  <c r="F107" i="19"/>
  <c r="A97" i="19"/>
  <c r="Q93" i="19"/>
  <c r="M93" i="19"/>
  <c r="E93" i="19"/>
  <c r="M91" i="19"/>
  <c r="G91" i="19"/>
  <c r="P88" i="19"/>
  <c r="O88" i="19"/>
  <c r="G88" i="19"/>
  <c r="F88" i="19"/>
  <c r="A78" i="19"/>
  <c r="M74" i="19"/>
  <c r="Q74" i="19" s="1"/>
  <c r="E74" i="19"/>
  <c r="M72" i="19"/>
  <c r="G72" i="19"/>
  <c r="P69" i="19"/>
  <c r="O69" i="19"/>
  <c r="G69" i="19"/>
  <c r="F69" i="19"/>
  <c r="A59" i="19"/>
  <c r="Q55" i="19"/>
  <c r="M55" i="19"/>
  <c r="E55" i="19"/>
  <c r="M53" i="19"/>
  <c r="G53" i="19"/>
  <c r="P50" i="19"/>
  <c r="O50" i="19"/>
  <c r="G50" i="19"/>
  <c r="F50" i="19"/>
  <c r="A40" i="19"/>
  <c r="M36" i="19"/>
  <c r="Q36" i="19" s="1"/>
  <c r="E36" i="19"/>
  <c r="M34" i="19"/>
  <c r="G34" i="19"/>
  <c r="M17" i="19"/>
  <c r="M15" i="19"/>
  <c r="E17" i="19"/>
  <c r="G15" i="19"/>
  <c r="G15" i="1"/>
  <c r="P31" i="19"/>
  <c r="O31" i="19"/>
  <c r="G31" i="19"/>
  <c r="F31" i="19"/>
  <c r="A21" i="19"/>
  <c r="O17" i="9"/>
  <c r="Q17" i="9" s="1"/>
  <c r="O18" i="9"/>
  <c r="O16" i="9"/>
  <c r="U11" i="1"/>
  <c r="P11" i="1"/>
  <c r="E11" i="1"/>
  <c r="P297" i="1"/>
  <c r="O297" i="1"/>
  <c r="G297" i="1"/>
  <c r="F297" i="1"/>
  <c r="A287" i="1"/>
  <c r="M283" i="1"/>
  <c r="E283" i="1"/>
  <c r="M281" i="1"/>
  <c r="G281" i="1"/>
  <c r="P278" i="1"/>
  <c r="O278" i="1"/>
  <c r="G278" i="1"/>
  <c r="F278" i="1"/>
  <c r="A268" i="1"/>
  <c r="M264" i="1"/>
  <c r="Q264" i="1" s="1"/>
  <c r="E264" i="1"/>
  <c r="M262" i="1"/>
  <c r="G262" i="1"/>
  <c r="P259" i="1"/>
  <c r="O259" i="1"/>
  <c r="G259" i="1"/>
  <c r="F259" i="1"/>
  <c r="A249" i="1"/>
  <c r="M245" i="1"/>
  <c r="E245" i="1"/>
  <c r="M243" i="1"/>
  <c r="G243" i="1"/>
  <c r="P240" i="1"/>
  <c r="O240" i="1"/>
  <c r="G240" i="1"/>
  <c r="F240" i="1"/>
  <c r="A230" i="1"/>
  <c r="M226" i="1"/>
  <c r="E226" i="1"/>
  <c r="M224" i="1"/>
  <c r="G224" i="1"/>
  <c r="A211" i="1"/>
  <c r="M207" i="1"/>
  <c r="E207" i="1"/>
  <c r="M205" i="1"/>
  <c r="G205" i="1"/>
  <c r="A192" i="1"/>
  <c r="M188" i="1"/>
  <c r="Q188" i="1" s="1"/>
  <c r="E188" i="1"/>
  <c r="M186" i="1"/>
  <c r="G186" i="1"/>
  <c r="A173" i="1"/>
  <c r="M169" i="1"/>
  <c r="E169" i="1"/>
  <c r="M167" i="1"/>
  <c r="G167" i="1"/>
  <c r="A154" i="1"/>
  <c r="M150" i="1"/>
  <c r="E150" i="1"/>
  <c r="M148" i="1"/>
  <c r="G148" i="1"/>
  <c r="A135" i="1"/>
  <c r="M131" i="1"/>
  <c r="Q131" i="1" s="1"/>
  <c r="E131" i="1"/>
  <c r="M129" i="1"/>
  <c r="G129" i="1"/>
  <c r="A116" i="1"/>
  <c r="M112" i="1"/>
  <c r="E112" i="1"/>
  <c r="M110" i="1"/>
  <c r="G110" i="1"/>
  <c r="A97" i="1"/>
  <c r="M93" i="1"/>
  <c r="E93" i="1"/>
  <c r="M91" i="1"/>
  <c r="G91" i="1"/>
  <c r="A78" i="1"/>
  <c r="M74" i="1"/>
  <c r="E74" i="1"/>
  <c r="M72" i="1"/>
  <c r="G72" i="1"/>
  <c r="A59" i="1"/>
  <c r="M55" i="1"/>
  <c r="E55" i="1"/>
  <c r="M53" i="1"/>
  <c r="G53" i="1"/>
  <c r="A40" i="1"/>
  <c r="M36" i="1"/>
  <c r="Q36" i="1" s="1"/>
  <c r="E36" i="1"/>
  <c r="M34" i="1"/>
  <c r="G34" i="1"/>
  <c r="K17" i="9"/>
  <c r="K16" i="9"/>
  <c r="G137" i="5"/>
  <c r="G97" i="5"/>
  <c r="G48" i="5"/>
  <c r="N17" i="9" l="1"/>
  <c r="Q226" i="1"/>
  <c r="Q169" i="1"/>
  <c r="Q207" i="1"/>
  <c r="Q283" i="1"/>
  <c r="Q150" i="1"/>
  <c r="Q74" i="1"/>
  <c r="Q112" i="1"/>
  <c r="Q245" i="1"/>
  <c r="Q55" i="1"/>
  <c r="Q93" i="1"/>
  <c r="Q26" i="3"/>
  <c r="Q22" i="3"/>
  <c r="Q27" i="3"/>
  <c r="Q23" i="3"/>
  <c r="Q24" i="3"/>
  <c r="U11" i="19"/>
  <c r="P11" i="19"/>
  <c r="E11" i="19"/>
  <c r="Q17" i="19"/>
  <c r="G10" i="5" l="1"/>
  <c r="T163" i="6"/>
  <c r="T123" i="6"/>
  <c r="T83" i="6"/>
  <c r="T43" i="6"/>
  <c r="V81" i="6"/>
  <c r="Q81" i="6"/>
  <c r="P81" i="6"/>
  <c r="N81" i="6"/>
  <c r="L81" i="6"/>
  <c r="T79" i="6"/>
  <c r="X79" i="6" s="1"/>
  <c r="R79" i="6"/>
  <c r="T78" i="6"/>
  <c r="X78" i="6" s="1"/>
  <c r="R78" i="6"/>
  <c r="T77" i="6"/>
  <c r="X77" i="6" s="1"/>
  <c r="R77" i="6"/>
  <c r="T76" i="6"/>
  <c r="X76" i="6" s="1"/>
  <c r="R76" i="6"/>
  <c r="T75" i="6"/>
  <c r="X75" i="6" s="1"/>
  <c r="R75" i="6"/>
  <c r="T74" i="6"/>
  <c r="X74" i="6" s="1"/>
  <c r="R74" i="6"/>
  <c r="T73" i="6"/>
  <c r="X73" i="6" s="1"/>
  <c r="R73" i="6"/>
  <c r="T72" i="6"/>
  <c r="X72" i="6" s="1"/>
  <c r="R72" i="6"/>
  <c r="T71" i="6"/>
  <c r="X71" i="6" s="1"/>
  <c r="R71" i="6"/>
  <c r="T70" i="6"/>
  <c r="X70" i="6" s="1"/>
  <c r="R70" i="6"/>
  <c r="T69" i="6"/>
  <c r="X69" i="6" s="1"/>
  <c r="R69" i="6"/>
  <c r="T68" i="6"/>
  <c r="X68" i="6" s="1"/>
  <c r="R68" i="6"/>
  <c r="T67" i="6"/>
  <c r="X67" i="6" s="1"/>
  <c r="R67" i="6"/>
  <c r="T66" i="6"/>
  <c r="X66" i="6" s="1"/>
  <c r="R66" i="6"/>
  <c r="T65" i="6"/>
  <c r="X65" i="6" s="1"/>
  <c r="R65" i="6"/>
  <c r="T64" i="6"/>
  <c r="X64" i="6" s="1"/>
  <c r="R64" i="6"/>
  <c r="T63" i="6"/>
  <c r="X63" i="6" s="1"/>
  <c r="R63" i="6"/>
  <c r="T62" i="6"/>
  <c r="X62" i="6" s="1"/>
  <c r="R62" i="6"/>
  <c r="T61" i="6"/>
  <c r="X61" i="6" s="1"/>
  <c r="R61" i="6"/>
  <c r="T60" i="6"/>
  <c r="R60" i="6"/>
  <c r="G8" i="6"/>
  <c r="T81" i="6" l="1"/>
  <c r="T87" i="6" s="1"/>
  <c r="X60" i="6"/>
  <c r="X81" i="6" s="1"/>
  <c r="J16" i="9"/>
  <c r="J27" i="9"/>
  <c r="J26" i="9"/>
  <c r="J25" i="9"/>
  <c r="R17" i="8"/>
  <c r="R18" i="8"/>
  <c r="R19" i="8"/>
  <c r="R20" i="8"/>
  <c r="R21" i="8"/>
  <c r="R22" i="8"/>
  <c r="U22" i="8" s="1"/>
  <c r="R23" i="8"/>
  <c r="U23" i="8" s="1"/>
  <c r="R24" i="8"/>
  <c r="R25" i="8"/>
  <c r="R26" i="8"/>
  <c r="R27" i="8"/>
  <c r="R28" i="8"/>
  <c r="R29" i="8"/>
  <c r="R30" i="8"/>
  <c r="U30" i="8" s="1"/>
  <c r="R31" i="8"/>
  <c r="U31" i="8" s="1"/>
  <c r="R32" i="8"/>
  <c r="R33" i="8"/>
  <c r="J19" i="9"/>
  <c r="J18" i="9"/>
  <c r="J17" i="9"/>
  <c r="J17" i="8"/>
  <c r="U17" i="8" s="1"/>
  <c r="J18" i="8"/>
  <c r="U18" i="8" s="1"/>
  <c r="J19" i="8"/>
  <c r="J20" i="8"/>
  <c r="U20" i="8" s="1"/>
  <c r="J21" i="8"/>
  <c r="J22" i="8"/>
  <c r="J23" i="8"/>
  <c r="J24" i="8"/>
  <c r="J25" i="8"/>
  <c r="U25" i="8" s="1"/>
  <c r="J26" i="8"/>
  <c r="U26" i="8" s="1"/>
  <c r="J27" i="8"/>
  <c r="U27" i="8" s="1"/>
  <c r="J28" i="8"/>
  <c r="U28" i="8" s="1"/>
  <c r="J29" i="8"/>
  <c r="J30" i="8"/>
  <c r="J31" i="8"/>
  <c r="J32" i="8"/>
  <c r="J6" i="8"/>
  <c r="K6" i="8"/>
  <c r="J7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J15" i="8"/>
  <c r="K15" i="8"/>
  <c r="J16" i="8"/>
  <c r="K16" i="8"/>
  <c r="K5" i="8"/>
  <c r="J5" i="8"/>
  <c r="L17" i="9" l="1"/>
  <c r="U19" i="8"/>
  <c r="U32" i="8"/>
  <c r="U24" i="8"/>
  <c r="U29" i="8"/>
  <c r="U21" i="8"/>
  <c r="B3" i="7" l="1"/>
  <c r="H3" i="7" s="1"/>
  <c r="B4" i="7"/>
  <c r="B5" i="7"/>
  <c r="B6" i="7"/>
  <c r="B7" i="7"/>
  <c r="H7" i="7" s="1"/>
  <c r="B8" i="7"/>
  <c r="H8" i="7" s="1"/>
  <c r="B9" i="7"/>
  <c r="H9" i="7" s="1"/>
  <c r="B10" i="7"/>
  <c r="H10" i="7" s="1"/>
  <c r="B11" i="7"/>
  <c r="B12" i="7"/>
  <c r="H12" i="7" s="1"/>
  <c r="B13" i="7"/>
  <c r="H13" i="7" s="1"/>
  <c r="B14" i="7"/>
  <c r="B15" i="7"/>
  <c r="B16" i="7"/>
  <c r="H16" i="7" s="1"/>
  <c r="B17" i="7"/>
  <c r="H17" i="7" s="1"/>
  <c r="B18" i="7"/>
  <c r="H18" i="7" s="1"/>
  <c r="B19" i="7"/>
  <c r="H19" i="7" s="1"/>
  <c r="B20" i="7"/>
  <c r="B21" i="7"/>
  <c r="B22" i="7"/>
  <c r="B23" i="7"/>
  <c r="H23" i="7" s="1"/>
  <c r="B24" i="7"/>
  <c r="H24" i="7" s="1"/>
  <c r="B25" i="7"/>
  <c r="H25" i="7" s="1"/>
  <c r="B26" i="7"/>
  <c r="H26" i="7" s="1"/>
  <c r="B27" i="7"/>
  <c r="B28" i="7"/>
  <c r="B29" i="7"/>
  <c r="B2" i="7"/>
  <c r="H4" i="7"/>
  <c r="H5" i="7"/>
  <c r="H6" i="7"/>
  <c r="H11" i="7"/>
  <c r="H14" i="7"/>
  <c r="H15" i="7"/>
  <c r="H20" i="7"/>
  <c r="H21" i="7"/>
  <c r="H22" i="7"/>
  <c r="H27" i="7"/>
  <c r="H28" i="7"/>
  <c r="H29" i="7"/>
  <c r="F20" i="9"/>
  <c r="F16" i="9"/>
  <c r="E16" i="9"/>
  <c r="D16" i="9"/>
  <c r="C16" i="9"/>
  <c r="B16" i="9"/>
  <c r="D10" i="9"/>
  <c r="H2" i="7" l="1"/>
  <c r="H21" i="15" l="1"/>
  <c r="I21" i="15" s="1"/>
  <c r="O21" i="15"/>
  <c r="P21" i="15" s="1"/>
  <c r="H22" i="15"/>
  <c r="I22" i="15" s="1"/>
  <c r="O22" i="15"/>
  <c r="P22" i="15" s="1"/>
  <c r="H23" i="15"/>
  <c r="I23" i="15"/>
  <c r="O23" i="15"/>
  <c r="P23" i="15" s="1"/>
  <c r="H24" i="15"/>
  <c r="I24" i="15" s="1"/>
  <c r="O24" i="15"/>
  <c r="P24" i="15" s="1"/>
  <c r="H25" i="15"/>
  <c r="I25" i="15" s="1"/>
  <c r="O25" i="15"/>
  <c r="P25" i="15" s="1"/>
  <c r="H26" i="15"/>
  <c r="I26" i="15"/>
  <c r="O26" i="15"/>
  <c r="P26" i="15" s="1"/>
  <c r="Q26" i="15" s="1"/>
  <c r="H27" i="15"/>
  <c r="I27" i="15" s="1"/>
  <c r="O27" i="15"/>
  <c r="P27" i="15" s="1"/>
  <c r="H28" i="15"/>
  <c r="O28" i="15"/>
  <c r="P28" i="15" s="1"/>
  <c r="Q28" i="15" s="1"/>
  <c r="H29" i="15"/>
  <c r="I29" i="15" s="1"/>
  <c r="J29" i="15" s="1"/>
  <c r="O29" i="15"/>
  <c r="P29" i="15" s="1"/>
  <c r="H30" i="15"/>
  <c r="I30" i="15" s="1"/>
  <c r="O30" i="15"/>
  <c r="P30" i="15" s="1"/>
  <c r="H31" i="15"/>
  <c r="I31" i="15" s="1"/>
  <c r="J31" i="15" s="1"/>
  <c r="O31" i="15"/>
  <c r="P31" i="15" s="1"/>
  <c r="B50" i="15"/>
  <c r="M50" i="15"/>
  <c r="B51" i="15"/>
  <c r="M51" i="15"/>
  <c r="B52" i="15"/>
  <c r="M52" i="15"/>
  <c r="B53" i="15"/>
  <c r="M53" i="15"/>
  <c r="B54" i="15"/>
  <c r="M54" i="15"/>
  <c r="B55" i="15"/>
  <c r="M55" i="15"/>
  <c r="B56" i="15"/>
  <c r="M56" i="15"/>
  <c r="B57" i="15"/>
  <c r="M57" i="15"/>
  <c r="B58" i="15"/>
  <c r="M58" i="15"/>
  <c r="B59" i="15"/>
  <c r="M59" i="15"/>
  <c r="B60" i="15"/>
  <c r="M60" i="15"/>
  <c r="B61" i="15"/>
  <c r="M61" i="15"/>
  <c r="B62" i="15"/>
  <c r="M62" i="15"/>
  <c r="B63" i="15"/>
  <c r="M63" i="15"/>
  <c r="B64" i="15"/>
  <c r="M64" i="15"/>
  <c r="B65" i="15"/>
  <c r="M65" i="15"/>
  <c r="B66" i="15"/>
  <c r="M66" i="15"/>
  <c r="B67" i="15"/>
  <c r="M67" i="15"/>
  <c r="B68" i="15"/>
  <c r="M68" i="15"/>
  <c r="H20" i="15"/>
  <c r="I20" i="15" s="1"/>
  <c r="O20" i="15"/>
  <c r="P20" i="15" s="1"/>
  <c r="H32" i="15"/>
  <c r="I32" i="15" s="1"/>
  <c r="J32" i="15" s="1"/>
  <c r="O32" i="15"/>
  <c r="H33" i="15"/>
  <c r="I33" i="15" s="1"/>
  <c r="J33" i="15" s="1"/>
  <c r="O33" i="15"/>
  <c r="P33" i="15" s="1"/>
  <c r="H34" i="15"/>
  <c r="I34" i="15" s="1"/>
  <c r="O34" i="15"/>
  <c r="P34" i="15" s="1"/>
  <c r="H35" i="15"/>
  <c r="I35" i="15" s="1"/>
  <c r="J35" i="15" s="1"/>
  <c r="O35" i="15"/>
  <c r="P35" i="15" s="1"/>
  <c r="Q35" i="15" s="1"/>
  <c r="H36" i="15"/>
  <c r="I36" i="15" s="1"/>
  <c r="J36" i="15" s="1"/>
  <c r="O36" i="15"/>
  <c r="P36" i="15" s="1"/>
  <c r="H37" i="15"/>
  <c r="I37" i="15" s="1"/>
  <c r="J37" i="15" s="1"/>
  <c r="O37" i="15"/>
  <c r="P37" i="15" s="1"/>
  <c r="Q37" i="15" s="1"/>
  <c r="H38" i="15"/>
  <c r="I38" i="15" s="1"/>
  <c r="O38" i="15"/>
  <c r="P38" i="15" s="1"/>
  <c r="H39" i="15"/>
  <c r="I39" i="15" s="1"/>
  <c r="O39" i="15"/>
  <c r="P39" i="15" s="1"/>
  <c r="Q39" i="15" s="1"/>
  <c r="H40" i="15"/>
  <c r="I40" i="15" s="1"/>
  <c r="J40" i="15" s="1"/>
  <c r="O40" i="15"/>
  <c r="H41" i="15"/>
  <c r="I41" i="15" s="1"/>
  <c r="O41" i="15"/>
  <c r="P41" i="15" s="1"/>
  <c r="P30" i="17"/>
  <c r="O30" i="17"/>
  <c r="G30" i="17"/>
  <c r="F30" i="17"/>
  <c r="Q22" i="15" l="1"/>
  <c r="J23" i="15"/>
  <c r="J27" i="15"/>
  <c r="J24" i="15"/>
  <c r="J26" i="15"/>
  <c r="Q30" i="15"/>
  <c r="J25" i="15"/>
  <c r="J22" i="15"/>
  <c r="J21" i="15"/>
  <c r="Q24" i="15"/>
  <c r="J30" i="15"/>
  <c r="I28" i="15"/>
  <c r="J28" i="15" s="1"/>
  <c r="Q31" i="15"/>
  <c r="Q29" i="15"/>
  <c r="Q27" i="15"/>
  <c r="Q25" i="15"/>
  <c r="Q23" i="15"/>
  <c r="Q21" i="15"/>
  <c r="J39" i="15"/>
  <c r="Q41" i="15"/>
  <c r="J41" i="15"/>
  <c r="Q36" i="15"/>
  <c r="Q33" i="15"/>
  <c r="P40" i="15"/>
  <c r="Q40" i="15" s="1"/>
  <c r="P32" i="15"/>
  <c r="Q32" i="15" s="1"/>
  <c r="Q38" i="15"/>
  <c r="Q34" i="15"/>
  <c r="Q20" i="15"/>
  <c r="J38" i="15"/>
  <c r="J34" i="15"/>
  <c r="J20" i="15"/>
  <c r="P30" i="10"/>
  <c r="O30" i="10"/>
  <c r="F30" i="10"/>
  <c r="G30" i="10"/>
  <c r="P221" i="1"/>
  <c r="O221" i="1"/>
  <c r="P202" i="1"/>
  <c r="O202" i="1"/>
  <c r="P183" i="1"/>
  <c r="O183" i="1"/>
  <c r="P164" i="1"/>
  <c r="O164" i="1"/>
  <c r="P145" i="1"/>
  <c r="O145" i="1"/>
  <c r="P126" i="1"/>
  <c r="O126" i="1"/>
  <c r="P107" i="1"/>
  <c r="O107" i="1"/>
  <c r="P88" i="1"/>
  <c r="O88" i="1"/>
  <c r="P69" i="1"/>
  <c r="O69" i="1"/>
  <c r="P50" i="1"/>
  <c r="O50" i="1"/>
  <c r="P31" i="1"/>
  <c r="O31" i="1"/>
  <c r="B44" i="13"/>
  <c r="M44" i="13"/>
  <c r="B45" i="13"/>
  <c r="M45" i="13"/>
  <c r="B46" i="13"/>
  <c r="M46" i="13"/>
  <c r="B47" i="13"/>
  <c r="M47" i="13"/>
  <c r="B48" i="13"/>
  <c r="M48" i="13"/>
  <c r="B49" i="13"/>
  <c r="M49" i="13"/>
  <c r="B50" i="13"/>
  <c r="M50" i="13"/>
  <c r="B51" i="13"/>
  <c r="M51" i="13"/>
  <c r="B52" i="13"/>
  <c r="M52" i="13"/>
  <c r="B53" i="13"/>
  <c r="M53" i="13"/>
  <c r="B54" i="13"/>
  <c r="M54" i="13"/>
  <c r="B55" i="13"/>
  <c r="M55" i="13"/>
  <c r="B56" i="13"/>
  <c r="M56" i="13"/>
  <c r="B57" i="13"/>
  <c r="M57" i="13"/>
  <c r="B58" i="13"/>
  <c r="M58" i="13"/>
  <c r="H20" i="13"/>
  <c r="I20" i="13" s="1"/>
  <c r="O20" i="13"/>
  <c r="P20" i="13" s="1"/>
  <c r="Q20" i="13" s="1"/>
  <c r="H21" i="13"/>
  <c r="I21" i="13" s="1"/>
  <c r="J21" i="13" s="1"/>
  <c r="O21" i="13"/>
  <c r="P21" i="13" s="1"/>
  <c r="H22" i="13"/>
  <c r="I22" i="13" s="1"/>
  <c r="O22" i="13"/>
  <c r="P22" i="13" s="1"/>
  <c r="H23" i="13"/>
  <c r="I23" i="13" s="1"/>
  <c r="J23" i="13" s="1"/>
  <c r="O23" i="13"/>
  <c r="P23" i="13" s="1"/>
  <c r="H24" i="13"/>
  <c r="I24" i="13" s="1"/>
  <c r="O24" i="13"/>
  <c r="P24" i="13" s="1"/>
  <c r="H25" i="13"/>
  <c r="I25" i="13" s="1"/>
  <c r="O25" i="13"/>
  <c r="P25" i="13" s="1"/>
  <c r="H26" i="13"/>
  <c r="I26" i="13" s="1"/>
  <c r="O26" i="13"/>
  <c r="P26" i="13" s="1"/>
  <c r="Q26" i="13" s="1"/>
  <c r="H27" i="13"/>
  <c r="I27" i="13" s="1"/>
  <c r="O27" i="13"/>
  <c r="P27" i="13" s="1"/>
  <c r="H28" i="13"/>
  <c r="I28" i="13" s="1"/>
  <c r="O28" i="13"/>
  <c r="P28" i="13" s="1"/>
  <c r="Q28" i="13" s="1"/>
  <c r="H29" i="13"/>
  <c r="I29" i="13" s="1"/>
  <c r="O29" i="13"/>
  <c r="P29" i="13" s="1"/>
  <c r="B53" i="3"/>
  <c r="M53" i="3"/>
  <c r="B54" i="3"/>
  <c r="M54" i="3"/>
  <c r="B55" i="3"/>
  <c r="M55" i="3"/>
  <c r="B56" i="3"/>
  <c r="M56" i="3"/>
  <c r="B49" i="3"/>
  <c r="M49" i="3"/>
  <c r="B50" i="3"/>
  <c r="M50" i="3"/>
  <c r="B51" i="3"/>
  <c r="M51" i="3"/>
  <c r="B52" i="3"/>
  <c r="M52" i="3"/>
  <c r="B66" i="3"/>
  <c r="M66" i="3"/>
  <c r="B67" i="3"/>
  <c r="M67" i="3"/>
  <c r="H21" i="3"/>
  <c r="I21" i="3" s="1"/>
  <c r="O21" i="3"/>
  <c r="P21" i="3" s="1"/>
  <c r="H28" i="3"/>
  <c r="I28" i="3" s="1"/>
  <c r="O28" i="3"/>
  <c r="P28" i="3" s="1"/>
  <c r="H29" i="3"/>
  <c r="I29" i="3" s="1"/>
  <c r="J29" i="3" s="1"/>
  <c r="O29" i="3"/>
  <c r="P29" i="3"/>
  <c r="Q29" i="3" s="1"/>
  <c r="H30" i="3"/>
  <c r="I30" i="3" s="1"/>
  <c r="O30" i="3"/>
  <c r="P30" i="3" s="1"/>
  <c r="H31" i="3"/>
  <c r="I31" i="3" s="1"/>
  <c r="O31" i="3"/>
  <c r="P31" i="3" s="1"/>
  <c r="Q31" i="3" s="1"/>
  <c r="H32" i="3"/>
  <c r="I32" i="3" s="1"/>
  <c r="J32" i="3" s="1"/>
  <c r="O32" i="3"/>
  <c r="P32" i="3" s="1"/>
  <c r="H33" i="3"/>
  <c r="I33" i="3" s="1"/>
  <c r="J33" i="3" s="1"/>
  <c r="O33" i="3"/>
  <c r="P33" i="3" s="1"/>
  <c r="Q22" i="13" l="1"/>
  <c r="J27" i="13"/>
  <c r="Q24" i="13"/>
  <c r="J28" i="13"/>
  <c r="J29" i="13"/>
  <c r="J26" i="13"/>
  <c r="J24" i="13"/>
  <c r="J25" i="13"/>
  <c r="J22" i="13"/>
  <c r="J20" i="13"/>
  <c r="Q27" i="13"/>
  <c r="Q23" i="13"/>
  <c r="Q29" i="13"/>
  <c r="Q25" i="13"/>
  <c r="Q21" i="13"/>
  <c r="Q33" i="3"/>
  <c r="J31" i="3"/>
  <c r="J28" i="3"/>
  <c r="Q30" i="3"/>
  <c r="Q21" i="3"/>
  <c r="J30" i="3"/>
  <c r="J21" i="3"/>
  <c r="Q32" i="3"/>
  <c r="Q28" i="3"/>
  <c r="F26" i="5" l="1"/>
  <c r="H21" i="5"/>
  <c r="H22" i="5"/>
  <c r="H23" i="5"/>
  <c r="H24" i="5"/>
  <c r="H25" i="5"/>
  <c r="H41" i="5"/>
  <c r="G26" i="5"/>
  <c r="G118" i="5"/>
  <c r="F118" i="5"/>
  <c r="H110" i="5"/>
  <c r="H111" i="5"/>
  <c r="H112" i="5"/>
  <c r="H113" i="5"/>
  <c r="H114" i="5"/>
  <c r="H115" i="5"/>
  <c r="H116" i="5"/>
  <c r="H117" i="5"/>
  <c r="F131" i="5"/>
  <c r="H126" i="5"/>
  <c r="H127" i="5"/>
  <c r="H128" i="5"/>
  <c r="H129" i="5"/>
  <c r="H130" i="5"/>
  <c r="H123" i="5"/>
  <c r="H124" i="5"/>
  <c r="H125" i="5"/>
  <c r="F92" i="5"/>
  <c r="H84" i="5"/>
  <c r="H85" i="5"/>
  <c r="H86" i="5"/>
  <c r="H87" i="5"/>
  <c r="H88" i="5"/>
  <c r="G70" i="5"/>
  <c r="H61" i="5"/>
  <c r="H62" i="5"/>
  <c r="H63" i="5"/>
  <c r="H64" i="5"/>
  <c r="H65" i="5"/>
  <c r="H66" i="5"/>
  <c r="H67" i="5"/>
  <c r="F70" i="5"/>
  <c r="F42" i="5"/>
  <c r="H19" i="5"/>
  <c r="H20" i="5"/>
  <c r="R20" i="6"/>
  <c r="R21" i="6"/>
  <c r="R22" i="6"/>
  <c r="D9" i="15"/>
  <c r="D9" i="13"/>
  <c r="D9" i="3"/>
  <c r="U10" i="17" l="1"/>
  <c r="P19" i="9" s="1"/>
  <c r="G221" i="1"/>
  <c r="F221" i="1"/>
  <c r="G202" i="1"/>
  <c r="F202" i="1"/>
  <c r="G183" i="1"/>
  <c r="F183" i="1"/>
  <c r="G164" i="1"/>
  <c r="F164" i="1"/>
  <c r="G145" i="1"/>
  <c r="F145" i="1"/>
  <c r="G126" i="1"/>
  <c r="F126" i="1"/>
  <c r="G107" i="1"/>
  <c r="F107" i="1"/>
  <c r="G88" i="1"/>
  <c r="F88" i="1"/>
  <c r="G69" i="1"/>
  <c r="F69" i="1"/>
  <c r="G50" i="1"/>
  <c r="F50" i="1"/>
  <c r="G31" i="1"/>
  <c r="F31" i="1"/>
  <c r="P16" i="9" l="1"/>
  <c r="P18" i="9"/>
  <c r="P20" i="9" l="1"/>
  <c r="G39" i="3"/>
  <c r="G42" i="15"/>
  <c r="N42" i="15" l="1"/>
  <c r="M42" i="15"/>
  <c r="L42" i="15"/>
  <c r="K42" i="15"/>
  <c r="F42" i="15"/>
  <c r="E42" i="15"/>
  <c r="D42" i="15"/>
  <c r="O19" i="15"/>
  <c r="H19" i="15"/>
  <c r="O18" i="15"/>
  <c r="P18" i="15" s="1"/>
  <c r="H18" i="15"/>
  <c r="H42" i="15" l="1"/>
  <c r="I18" i="15"/>
  <c r="J18" i="15" s="1"/>
  <c r="Q18" i="15"/>
  <c r="P19" i="15"/>
  <c r="Q19" i="15" s="1"/>
  <c r="I19" i="15"/>
  <c r="J19" i="15" s="1"/>
  <c r="O42" i="15"/>
  <c r="N39" i="3"/>
  <c r="M39" i="3"/>
  <c r="L39" i="3"/>
  <c r="K39" i="3"/>
  <c r="F39" i="3"/>
  <c r="E39" i="3"/>
  <c r="D39" i="3"/>
  <c r="O38" i="3"/>
  <c r="H38" i="3"/>
  <c r="O37" i="3"/>
  <c r="P37" i="3" s="1"/>
  <c r="Q37" i="3" s="1"/>
  <c r="H37" i="3"/>
  <c r="I37" i="3" s="1"/>
  <c r="J37" i="3" s="1"/>
  <c r="O36" i="3"/>
  <c r="H36" i="3"/>
  <c r="O35" i="3"/>
  <c r="P35" i="3" s="1"/>
  <c r="Q35" i="3" s="1"/>
  <c r="H35" i="3"/>
  <c r="I35" i="3" s="1"/>
  <c r="J35" i="3" s="1"/>
  <c r="O34" i="3"/>
  <c r="H34" i="3"/>
  <c r="O20" i="3"/>
  <c r="P20" i="3" s="1"/>
  <c r="Q20" i="3" s="1"/>
  <c r="H20" i="3"/>
  <c r="I20" i="3" s="1"/>
  <c r="J20" i="3" s="1"/>
  <c r="O19" i="3"/>
  <c r="H19" i="3"/>
  <c r="O18" i="3"/>
  <c r="P18" i="3" s="1"/>
  <c r="H18" i="3"/>
  <c r="I18" i="3" s="1"/>
  <c r="J42" i="15" l="1"/>
  <c r="H39" i="3"/>
  <c r="P42" i="15"/>
  <c r="I42" i="15"/>
  <c r="Q42" i="15"/>
  <c r="Q18" i="3"/>
  <c r="J18" i="3"/>
  <c r="P19" i="3"/>
  <c r="Q19" i="3" s="1"/>
  <c r="P34" i="3"/>
  <c r="Q34" i="3" s="1"/>
  <c r="P36" i="3"/>
  <c r="Q36" i="3" s="1"/>
  <c r="P38" i="3"/>
  <c r="Q38" i="3" s="1"/>
  <c r="I19" i="3"/>
  <c r="J19" i="3" s="1"/>
  <c r="I34" i="3"/>
  <c r="J34" i="3" s="1"/>
  <c r="I36" i="3"/>
  <c r="J36" i="3" s="1"/>
  <c r="I38" i="3"/>
  <c r="J38" i="3" s="1"/>
  <c r="O39" i="3"/>
  <c r="J39" i="3" l="1"/>
  <c r="P39" i="3"/>
  <c r="Q39" i="3"/>
  <c r="I39" i="3"/>
  <c r="S78" i="15" l="1"/>
  <c r="P78" i="15"/>
  <c r="L78" i="15"/>
  <c r="K78" i="15"/>
  <c r="G78" i="15"/>
  <c r="S66" i="13"/>
  <c r="P66" i="13"/>
  <c r="L66" i="13"/>
  <c r="K66" i="13"/>
  <c r="G66" i="13"/>
  <c r="K36" i="13"/>
  <c r="L36" i="13"/>
  <c r="M36" i="13"/>
  <c r="N36" i="13"/>
  <c r="S74" i="3"/>
  <c r="P74" i="3"/>
  <c r="L74" i="3"/>
  <c r="K74" i="3"/>
  <c r="G74" i="3"/>
  <c r="J20" i="9" l="1"/>
  <c r="J28" i="9" l="1"/>
  <c r="J29" i="9" s="1"/>
  <c r="A20" i="17" l="1"/>
  <c r="M16" i="17"/>
  <c r="M14" i="17"/>
  <c r="G14" i="17"/>
  <c r="R6" i="8"/>
  <c r="S6" i="8"/>
  <c r="R7" i="8"/>
  <c r="S7" i="8"/>
  <c r="R8" i="8"/>
  <c r="U8" i="8" s="1"/>
  <c r="S8" i="8"/>
  <c r="R9" i="8"/>
  <c r="S9" i="8"/>
  <c r="R10" i="8"/>
  <c r="S10" i="8"/>
  <c r="R11" i="8"/>
  <c r="S11" i="8"/>
  <c r="R12" i="8"/>
  <c r="S12" i="8"/>
  <c r="R13" i="8"/>
  <c r="S13" i="8"/>
  <c r="R14" i="8"/>
  <c r="S14" i="8"/>
  <c r="R15" i="8"/>
  <c r="S15" i="8"/>
  <c r="R16" i="8"/>
  <c r="S16" i="8"/>
  <c r="S5" i="8"/>
  <c r="R5" i="8"/>
  <c r="U14" i="8" l="1"/>
  <c r="U10" i="8"/>
  <c r="U6" i="8"/>
  <c r="U16" i="8"/>
  <c r="E10" i="17"/>
  <c r="P10" i="17"/>
  <c r="M19" i="9" s="1"/>
  <c r="U12" i="8"/>
  <c r="W13" i="8"/>
  <c r="W11" i="8"/>
  <c r="W9" i="8"/>
  <c r="W7" i="8"/>
  <c r="W16" i="8"/>
  <c r="W15" i="8"/>
  <c r="U5" i="8"/>
  <c r="U13" i="8"/>
  <c r="U9" i="8"/>
  <c r="W14" i="8"/>
  <c r="W12" i="8"/>
  <c r="W10" i="8"/>
  <c r="W8" i="8"/>
  <c r="W6" i="8"/>
  <c r="W5" i="8"/>
  <c r="U11" i="8"/>
  <c r="U7" i="8"/>
  <c r="U15" i="8"/>
  <c r="H60" i="5" l="1"/>
  <c r="B49" i="15" l="1"/>
  <c r="B69" i="15"/>
  <c r="B70" i="15"/>
  <c r="B71" i="15"/>
  <c r="B72" i="15"/>
  <c r="B73" i="15"/>
  <c r="B74" i="15"/>
  <c r="B75" i="15"/>
  <c r="B76" i="15"/>
  <c r="B77" i="15"/>
  <c r="B48" i="15"/>
  <c r="P9" i="15"/>
  <c r="M27" i="9" s="1"/>
  <c r="M77" i="15"/>
  <c r="M76" i="15"/>
  <c r="M75" i="15"/>
  <c r="M74" i="15"/>
  <c r="M73" i="15"/>
  <c r="M72" i="15"/>
  <c r="M71" i="15"/>
  <c r="M70" i="15"/>
  <c r="M69" i="15"/>
  <c r="M49" i="15"/>
  <c r="M48" i="15"/>
  <c r="M16" i="10"/>
  <c r="M17" i="1"/>
  <c r="B43" i="13"/>
  <c r="B59" i="13"/>
  <c r="B60" i="13"/>
  <c r="B61" i="13"/>
  <c r="B62" i="13"/>
  <c r="B63" i="13"/>
  <c r="B64" i="13"/>
  <c r="B65" i="13"/>
  <c r="B42" i="13"/>
  <c r="D36" i="13"/>
  <c r="E36" i="13"/>
  <c r="F36" i="13"/>
  <c r="G36" i="13"/>
  <c r="P9" i="13"/>
  <c r="M26" i="9" s="1"/>
  <c r="M65" i="13"/>
  <c r="M64" i="13"/>
  <c r="M63" i="13"/>
  <c r="M62" i="13"/>
  <c r="M61" i="13"/>
  <c r="M60" i="13"/>
  <c r="M59" i="13"/>
  <c r="M43" i="13"/>
  <c r="M42" i="13"/>
  <c r="O35" i="13"/>
  <c r="P35" i="13" s="1"/>
  <c r="H35" i="13"/>
  <c r="O34" i="13"/>
  <c r="P34" i="13" s="1"/>
  <c r="Q34" i="13" s="1"/>
  <c r="H34" i="13"/>
  <c r="I34" i="13" s="1"/>
  <c r="J34" i="13" s="1"/>
  <c r="O33" i="13"/>
  <c r="P33" i="13" s="1"/>
  <c r="H33" i="13"/>
  <c r="O32" i="13"/>
  <c r="P32" i="13" s="1"/>
  <c r="Q32" i="13" s="1"/>
  <c r="H32" i="13"/>
  <c r="I32" i="13" s="1"/>
  <c r="J32" i="13" s="1"/>
  <c r="O31" i="13"/>
  <c r="P31" i="13" s="1"/>
  <c r="H31" i="13"/>
  <c r="O30" i="13"/>
  <c r="P30" i="13" s="1"/>
  <c r="Q30" i="13" s="1"/>
  <c r="H30" i="13"/>
  <c r="I30" i="13" s="1"/>
  <c r="J30" i="13" s="1"/>
  <c r="O19" i="13"/>
  <c r="P19" i="13" s="1"/>
  <c r="H19" i="13"/>
  <c r="O18" i="13"/>
  <c r="P18" i="13" s="1"/>
  <c r="H18" i="13"/>
  <c r="I18" i="13" s="1"/>
  <c r="J18" i="13" s="1"/>
  <c r="M66" i="13" l="1"/>
  <c r="P7" i="13" s="1"/>
  <c r="P11" i="13" s="1"/>
  <c r="M78" i="15"/>
  <c r="P7" i="15" s="1"/>
  <c r="P11" i="15" s="1"/>
  <c r="H36" i="13"/>
  <c r="P36" i="13"/>
  <c r="Q18" i="13"/>
  <c r="O36" i="13"/>
  <c r="I19" i="13"/>
  <c r="J19" i="13" s="1"/>
  <c r="Q19" i="13"/>
  <c r="I31" i="13"/>
  <c r="J31" i="13" s="1"/>
  <c r="Q31" i="13"/>
  <c r="I33" i="13"/>
  <c r="J33" i="13" s="1"/>
  <c r="Q33" i="13"/>
  <c r="I35" i="13"/>
  <c r="J35" i="13" s="1"/>
  <c r="Q35" i="13"/>
  <c r="P9" i="3"/>
  <c r="B68" i="3"/>
  <c r="B69" i="3"/>
  <c r="B70" i="3"/>
  <c r="B71" i="3"/>
  <c r="B72" i="3"/>
  <c r="B73" i="3"/>
  <c r="B45" i="3"/>
  <c r="B46" i="3"/>
  <c r="B47" i="3"/>
  <c r="B48" i="3"/>
  <c r="M46" i="3"/>
  <c r="M47" i="3"/>
  <c r="M48" i="3"/>
  <c r="M68" i="3"/>
  <c r="M69" i="3"/>
  <c r="M70" i="3"/>
  <c r="M71" i="3"/>
  <c r="M72" i="3"/>
  <c r="M73" i="3"/>
  <c r="M45" i="3"/>
  <c r="M28" i="9" l="1"/>
  <c r="M74" i="3"/>
  <c r="I36" i="13"/>
  <c r="J36" i="13"/>
  <c r="Q36" i="13"/>
  <c r="P7" i="3" l="1"/>
  <c r="P11" i="3" s="1"/>
  <c r="M14" i="10" l="1"/>
  <c r="G14" i="10"/>
  <c r="A20" i="10"/>
  <c r="M15" i="1"/>
  <c r="M16" i="9" l="1"/>
  <c r="N16" i="9" s="1"/>
  <c r="A21" i="1"/>
  <c r="H122" i="5"/>
  <c r="H109" i="5"/>
  <c r="M20" i="9" l="1"/>
  <c r="M29" i="9" s="1"/>
  <c r="F23" i="9" s="1"/>
  <c r="F29" i="9" s="1"/>
  <c r="F133" i="5"/>
  <c r="K7" i="15" s="1"/>
  <c r="H118" i="5"/>
  <c r="H121" i="5"/>
  <c r="H91" i="5"/>
  <c r="H90" i="5"/>
  <c r="H89" i="5"/>
  <c r="H83" i="5"/>
  <c r="H82" i="5"/>
  <c r="H69" i="5"/>
  <c r="H68" i="5"/>
  <c r="V161" i="6"/>
  <c r="Q161" i="6"/>
  <c r="P161" i="6"/>
  <c r="N161" i="6"/>
  <c r="L161" i="6"/>
  <c r="O19" i="9" s="1"/>
  <c r="Q19" i="9" s="1"/>
  <c r="T159" i="6"/>
  <c r="X159" i="6" s="1"/>
  <c r="R159" i="6"/>
  <c r="T158" i="6"/>
  <c r="X158" i="6" s="1"/>
  <c r="R158" i="6"/>
  <c r="T157" i="6"/>
  <c r="X157" i="6" s="1"/>
  <c r="R157" i="6"/>
  <c r="T156" i="6"/>
  <c r="X156" i="6" s="1"/>
  <c r="R156" i="6"/>
  <c r="T155" i="6"/>
  <c r="X155" i="6" s="1"/>
  <c r="R155" i="6"/>
  <c r="T154" i="6"/>
  <c r="X154" i="6" s="1"/>
  <c r="R154" i="6"/>
  <c r="T153" i="6"/>
  <c r="X153" i="6" s="1"/>
  <c r="R153" i="6"/>
  <c r="T152" i="6"/>
  <c r="X152" i="6" s="1"/>
  <c r="R152" i="6"/>
  <c r="T151" i="6"/>
  <c r="X151" i="6" s="1"/>
  <c r="R151" i="6"/>
  <c r="T150" i="6"/>
  <c r="X150" i="6" s="1"/>
  <c r="R150" i="6"/>
  <c r="T149" i="6"/>
  <c r="X149" i="6" s="1"/>
  <c r="R149" i="6"/>
  <c r="T148" i="6"/>
  <c r="X148" i="6" s="1"/>
  <c r="R148" i="6"/>
  <c r="T147" i="6"/>
  <c r="X147" i="6" s="1"/>
  <c r="R147" i="6"/>
  <c r="T146" i="6"/>
  <c r="X146" i="6" s="1"/>
  <c r="R146" i="6"/>
  <c r="T145" i="6"/>
  <c r="R145" i="6"/>
  <c r="T144" i="6"/>
  <c r="R144" i="6"/>
  <c r="T143" i="6"/>
  <c r="R143" i="6"/>
  <c r="T142" i="6"/>
  <c r="R142" i="6"/>
  <c r="T141" i="6"/>
  <c r="X141" i="6" s="1"/>
  <c r="R141" i="6"/>
  <c r="T140" i="6"/>
  <c r="E16" i="17" s="1"/>
  <c r="Q16" i="17" s="1"/>
  <c r="R140" i="6"/>
  <c r="V121" i="6"/>
  <c r="Q121" i="6"/>
  <c r="P121" i="6"/>
  <c r="L121" i="6"/>
  <c r="Q18" i="9" s="1"/>
  <c r="T119" i="6"/>
  <c r="X119" i="6" s="1"/>
  <c r="R119" i="6"/>
  <c r="T118" i="6"/>
  <c r="X118" i="6" s="1"/>
  <c r="R118" i="6"/>
  <c r="T117" i="6"/>
  <c r="X117" i="6" s="1"/>
  <c r="R117" i="6"/>
  <c r="T116" i="6"/>
  <c r="X116" i="6" s="1"/>
  <c r="R116" i="6"/>
  <c r="T115" i="6"/>
  <c r="X115" i="6" s="1"/>
  <c r="R115" i="6"/>
  <c r="T114" i="6"/>
  <c r="X114" i="6" s="1"/>
  <c r="R114" i="6"/>
  <c r="T113" i="6"/>
  <c r="X113" i="6" s="1"/>
  <c r="R113" i="6"/>
  <c r="T112" i="6"/>
  <c r="X112" i="6" s="1"/>
  <c r="R112" i="6"/>
  <c r="T111" i="6"/>
  <c r="X111" i="6" s="1"/>
  <c r="R111" i="6"/>
  <c r="T110" i="6"/>
  <c r="X110" i="6" s="1"/>
  <c r="R110" i="6"/>
  <c r="T109" i="6"/>
  <c r="X109" i="6" s="1"/>
  <c r="R109" i="6"/>
  <c r="T108" i="6"/>
  <c r="X108" i="6" s="1"/>
  <c r="R108" i="6"/>
  <c r="T107" i="6"/>
  <c r="X107" i="6" s="1"/>
  <c r="R107" i="6"/>
  <c r="T106" i="6"/>
  <c r="X106" i="6" s="1"/>
  <c r="R106" i="6"/>
  <c r="T105" i="6"/>
  <c r="R105" i="6"/>
  <c r="T104" i="6"/>
  <c r="R104" i="6"/>
  <c r="T103" i="6"/>
  <c r="R103" i="6"/>
  <c r="T102" i="6"/>
  <c r="X102" i="6" s="1"/>
  <c r="R102" i="6"/>
  <c r="T101" i="6"/>
  <c r="R101" i="6"/>
  <c r="X104" i="6" l="1"/>
  <c r="X142" i="6"/>
  <c r="X144" i="6"/>
  <c r="X101" i="6"/>
  <c r="X103" i="6"/>
  <c r="X143" i="6"/>
  <c r="X145" i="6"/>
  <c r="X105" i="6"/>
  <c r="T161" i="6"/>
  <c r="G131" i="5"/>
  <c r="H120" i="5"/>
  <c r="H70" i="5"/>
  <c r="X140" i="6"/>
  <c r="G16" i="9"/>
  <c r="F27" i="9" s="1"/>
  <c r="L41" i="6"/>
  <c r="O20" i="9" s="1"/>
  <c r="Q20" i="9" s="1"/>
  <c r="V41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T35" i="6"/>
  <c r="X35" i="6" s="1"/>
  <c r="T36" i="6"/>
  <c r="X36" i="6" s="1"/>
  <c r="T37" i="6"/>
  <c r="X37" i="6" s="1"/>
  <c r="T38" i="6"/>
  <c r="X38" i="6" s="1"/>
  <c r="T39" i="6"/>
  <c r="X39" i="6" s="1"/>
  <c r="Q41" i="6"/>
  <c r="P41" i="6"/>
  <c r="T26" i="6"/>
  <c r="T27" i="6"/>
  <c r="X27" i="6" s="1"/>
  <c r="T28" i="6"/>
  <c r="X28" i="6" s="1"/>
  <c r="T29" i="6"/>
  <c r="X29" i="6" s="1"/>
  <c r="T30" i="6"/>
  <c r="X30" i="6" s="1"/>
  <c r="T31" i="6"/>
  <c r="X31" i="6" s="1"/>
  <c r="T32" i="6"/>
  <c r="X32" i="6" s="1"/>
  <c r="T33" i="6"/>
  <c r="X33" i="6" s="1"/>
  <c r="T34" i="6"/>
  <c r="X34" i="6" s="1"/>
  <c r="T21" i="6"/>
  <c r="T22" i="6"/>
  <c r="T23" i="6"/>
  <c r="T24" i="6"/>
  <c r="T25" i="6"/>
  <c r="X25" i="6" s="1"/>
  <c r="T20" i="6"/>
  <c r="N41" i="6"/>
  <c r="X161" i="6" l="1"/>
  <c r="F31" i="9"/>
  <c r="Q16" i="9"/>
  <c r="T167" i="6"/>
  <c r="K19" i="9"/>
  <c r="X23" i="6"/>
  <c r="X22" i="6"/>
  <c r="E17" i="1"/>
  <c r="Q17" i="1" s="1"/>
  <c r="X21" i="6"/>
  <c r="X24" i="6"/>
  <c r="X26" i="6"/>
  <c r="X20" i="6"/>
  <c r="H72" i="5"/>
  <c r="H131" i="5"/>
  <c r="H133" i="5" s="1"/>
  <c r="G133" i="5"/>
  <c r="G140" i="5" s="1"/>
  <c r="H81" i="5"/>
  <c r="G92" i="5"/>
  <c r="G94" i="5" s="1"/>
  <c r="T41" i="6"/>
  <c r="L19" i="9" l="1"/>
  <c r="N19" i="9"/>
  <c r="K9" i="15"/>
  <c r="K11" i="15" s="1"/>
  <c r="K27" i="9"/>
  <c r="O27" i="9" s="1"/>
  <c r="K26" i="9"/>
  <c r="K9" i="13"/>
  <c r="G100" i="5"/>
  <c r="X41" i="6"/>
  <c r="L16" i="9"/>
  <c r="T47" i="6"/>
  <c r="H92" i="5"/>
  <c r="H94" i="5" s="1"/>
  <c r="F94" i="5"/>
  <c r="L26" i="9" l="1"/>
  <c r="L27" i="9"/>
  <c r="K7" i="13"/>
  <c r="K11" i="13" s="1"/>
  <c r="H40" i="5" l="1"/>
  <c r="H39" i="5"/>
  <c r="H36" i="5"/>
  <c r="H18" i="5"/>
  <c r="H38" i="5" l="1"/>
  <c r="H26" i="5"/>
  <c r="H28" i="5" l="1"/>
  <c r="H31" i="5"/>
  <c r="H29" i="5"/>
  <c r="H37" i="5"/>
  <c r="F44" i="5"/>
  <c r="K7" i="3" s="1"/>
  <c r="H30" i="5" l="1"/>
  <c r="H33" i="5"/>
  <c r="H34" i="5" l="1"/>
  <c r="H32" i="5"/>
  <c r="H35" i="5"/>
  <c r="N121" i="6"/>
  <c r="R100" i="6"/>
  <c r="T100" i="6"/>
  <c r="G42" i="5" l="1"/>
  <c r="E16" i="10"/>
  <c r="Q16" i="10" s="1"/>
  <c r="X100" i="6"/>
  <c r="X121" i="6" s="1"/>
  <c r="T121" i="6"/>
  <c r="G44" i="5" l="1"/>
  <c r="H42" i="5"/>
  <c r="H44" i="5" s="1"/>
  <c r="T127" i="6"/>
  <c r="K18" i="9"/>
  <c r="O26" i="9" s="1"/>
  <c r="K20" i="9" l="1"/>
  <c r="N18" i="9"/>
  <c r="K9" i="3"/>
  <c r="K11" i="3" s="1"/>
  <c r="K25" i="9"/>
  <c r="G51" i="5"/>
  <c r="L18" i="9"/>
  <c r="L20" i="9" s="1"/>
  <c r="O25" i="9" l="1"/>
  <c r="N25" i="9"/>
  <c r="L25" i="9"/>
  <c r="L28" i="9" s="1"/>
  <c r="L29" i="9" s="1"/>
  <c r="I31" i="9" s="1"/>
  <c r="K28" i="9"/>
</calcChain>
</file>

<file path=xl/sharedStrings.xml><?xml version="1.0" encoding="utf-8"?>
<sst xmlns="http://schemas.openxmlformats.org/spreadsheetml/2006/main" count="4276" uniqueCount="483">
  <si>
    <t>PIANO STRATEGICO NAZIONALE DELLA MOBILITA' SOSTENIBILE-  COMUNI art.4</t>
  </si>
  <si>
    <t>PIANO DI INVESTIMENTO ESECUTIVO- FORNITURE</t>
  </si>
  <si>
    <t>CITTA' Metropolitana</t>
  </si>
  <si>
    <t>Comune di TRIESTE</t>
  </si>
  <si>
    <t xml:space="preserve">NOMINATIVO RESPONSABILE 
</t>
  </si>
  <si>
    <t>CUP Comunicati</t>
  </si>
  <si>
    <t>Eventuali note:</t>
  </si>
  <si>
    <t>URBANO</t>
  </si>
  <si>
    <t>METANO</t>
  </si>
  <si>
    <t>OGV</t>
  </si>
  <si>
    <t>CONTRATTO 
o ORDINATIVO</t>
  </si>
  <si>
    <t>caratteristiche mezzi</t>
  </si>
  <si>
    <t>TOTALE da contributo statale (comprensivo di attrezzaggi e di iva se dovuta)</t>
  </si>
  <si>
    <t>Eventuale cofinanziamento o spese non rimborsabili</t>
  </si>
  <si>
    <t xml:space="preserve">COSTO TOTALE FORNITURA </t>
  </si>
  <si>
    <t>assenza di altri finanziamenti sulla parte ammessa a contributo</t>
  </si>
  <si>
    <t>tipologia alimentazione</t>
  </si>
  <si>
    <t>classe</t>
  </si>
  <si>
    <t>Numero di autobus</t>
  </si>
  <si>
    <t>CUP</t>
  </si>
  <si>
    <t>CIG</t>
  </si>
  <si>
    <t xml:space="preserve">COSTO </t>
  </si>
  <si>
    <t>DESCRIZIONE TIPOLOGIA</t>
  </si>
  <si>
    <t>VERIFICA importo ammissibile massimo (10%)</t>
  </si>
  <si>
    <t>progr.</t>
  </si>
  <si>
    <t>totale in €</t>
  </si>
  <si>
    <t>selez.</t>
  </si>
  <si>
    <t>gg/mm/aaaa</t>
  </si>
  <si>
    <t>GNL/GNC</t>
  </si>
  <si>
    <t>classe I/classe A</t>
  </si>
  <si>
    <t>SI/-</t>
  </si>
  <si>
    <t/>
  </si>
  <si>
    <t>urb.m.1</t>
  </si>
  <si>
    <t>urb.m.2</t>
  </si>
  <si>
    <t>urb.m.3</t>
  </si>
  <si>
    <t>urb.m.4</t>
  </si>
  <si>
    <t>urb.m.5</t>
  </si>
  <si>
    <t>urb.m.6</t>
  </si>
  <si>
    <t>urb.m.7</t>
  </si>
  <si>
    <t>urb.m.8</t>
  </si>
  <si>
    <t>urb.m.9</t>
  </si>
  <si>
    <t>urb.m.10</t>
  </si>
  <si>
    <t>urb.m.11</t>
  </si>
  <si>
    <t>urb.m.12</t>
  </si>
  <si>
    <t>urb.m.13</t>
  </si>
  <si>
    <t>urb.m.14</t>
  </si>
  <si>
    <t>urb.m.15</t>
  </si>
  <si>
    <t>urb.m.16</t>
  </si>
  <si>
    <t>urb.m.17</t>
  </si>
  <si>
    <t>urb.m.18</t>
  </si>
  <si>
    <t>urb.m.19</t>
  </si>
  <si>
    <t>urb.m.20</t>
  </si>
  <si>
    <t>TOTALE</t>
  </si>
  <si>
    <t>Importo  contributo statale da scheda tecnica di cui all'art. 3 c. 1 DM 71/2021- relativo alla tipologia di alimentazione per l'acquisto dei mezzi</t>
  </si>
  <si>
    <t>Differenza</t>
  </si>
  <si>
    <t>Contributo Statale</t>
  </si>
  <si>
    <t>Cofinanziamento/spese non rimborsabili</t>
  </si>
  <si>
    <t>Importo</t>
  </si>
  <si>
    <t>ELETTRICO</t>
  </si>
  <si>
    <t>TOTALE FORNITURA contributo statale</t>
  </si>
  <si>
    <t>TOTALE COMPLESSIVO FORNITURA</t>
  </si>
  <si>
    <t>lunghezza</t>
  </si>
  <si>
    <t>Elettrico</t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</si>
  <si>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</si>
  <si>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</si>
  <si>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</si>
  <si>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</si>
  <si>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</si>
  <si>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</si>
  <si>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</si>
  <si>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</si>
  <si>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</si>
  <si>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</si>
  <si>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</si>
  <si>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</si>
  <si>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</si>
  <si>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</si>
  <si>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</si>
  <si>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</si>
  <si>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</si>
  <si>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</si>
  <si>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</si>
  <si>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</si>
  <si>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Idrogeno</t>
  </si>
  <si>
    <t>idrogeno</t>
  </si>
  <si>
    <t>urb.i.1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</si>
  <si>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</si>
  <si>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</si>
  <si>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</si>
  <si>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</si>
  <si>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</si>
  <si>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</si>
  <si>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</si>
  <si>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</si>
  <si>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</si>
  <si>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</si>
  <si>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</si>
  <si>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</si>
  <si>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</si>
  <si>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</si>
  <si>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</si>
  <si>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</si>
  <si>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</si>
  <si>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</si>
  <si>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</si>
  <si>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PIANO DI INVESTIMENTO ESECUTIVO- infrastrutture di supporto</t>
  </si>
  <si>
    <t>Comune di SALERNO</t>
  </si>
  <si>
    <t>quadro economico progetto</t>
  </si>
  <si>
    <t>Somme relativa al finanziamento statale imputabili esclusivamente all'infrastruttura di supporto</t>
  </si>
  <si>
    <t>Differenza (cofinanziamento/spese non rimborsabili)</t>
  </si>
  <si>
    <t>met. A</t>
  </si>
  <si>
    <t xml:space="preserve">Lavori </t>
  </si>
  <si>
    <t>met.a1</t>
  </si>
  <si>
    <t>met.a2</t>
  </si>
  <si>
    <t>met.a3</t>
  </si>
  <si>
    <t xml:space="preserve">met. A </t>
  </si>
  <si>
    <t>A. Totale lavori</t>
  </si>
  <si>
    <t>met B</t>
  </si>
  <si>
    <t>Somme a disposizione</t>
  </si>
  <si>
    <t>met. b1</t>
  </si>
  <si>
    <t>SPECIFICARE______</t>
  </si>
  <si>
    <t>met. b2</t>
  </si>
  <si>
    <t>met. b3</t>
  </si>
  <si>
    <t>met. b4</t>
  </si>
  <si>
    <t>met. b5</t>
  </si>
  <si>
    <t>met. b6</t>
  </si>
  <si>
    <t>met. b7</t>
  </si>
  <si>
    <t>met. b8</t>
  </si>
  <si>
    <t>met. b9</t>
  </si>
  <si>
    <t>B. totale somme a disposizione</t>
  </si>
  <si>
    <t>Importo  contributo statale da scheda tecnica di cui all'art. 3 c. 1 DI 71/2021- relativo alla infrastruttura di supporto</t>
  </si>
  <si>
    <t>CUP:</t>
  </si>
  <si>
    <t xml:space="preserve">elett. A. </t>
  </si>
  <si>
    <t>ELETT.a1</t>
  </si>
  <si>
    <t>ELETT. a3</t>
  </si>
  <si>
    <t>elett. A</t>
  </si>
  <si>
    <t>elett. B</t>
  </si>
  <si>
    <t>ELETT b1</t>
  </si>
  <si>
    <t>ELETT b2</t>
  </si>
  <si>
    <t>ELETT b3</t>
  </si>
  <si>
    <t>ELETT b4</t>
  </si>
  <si>
    <t>ELETT b5</t>
  </si>
  <si>
    <t>ELETT b6</t>
  </si>
  <si>
    <t>ELETT b7</t>
  </si>
  <si>
    <t>ELETT b8</t>
  </si>
  <si>
    <t>ELETT b9</t>
  </si>
  <si>
    <t>TOTALE ELETTRICO</t>
  </si>
  <si>
    <t xml:space="preserve"> Idrogeno</t>
  </si>
  <si>
    <t>IDROGENO</t>
  </si>
  <si>
    <t xml:space="preserve">A. </t>
  </si>
  <si>
    <t>idr.a1</t>
  </si>
  <si>
    <t>idr.a2</t>
  </si>
  <si>
    <t>idr.a3</t>
  </si>
  <si>
    <t>idr.A.</t>
  </si>
  <si>
    <t>idr.B</t>
  </si>
  <si>
    <t>idr.b1</t>
  </si>
  <si>
    <t>idr.b2</t>
  </si>
  <si>
    <t>idr.b3</t>
  </si>
  <si>
    <t>idr.b4</t>
  </si>
  <si>
    <t>idr.b5</t>
  </si>
  <si>
    <t>idr.b6</t>
  </si>
  <si>
    <t>idr.b7</t>
  </si>
  <si>
    <t>idr.b8</t>
  </si>
  <si>
    <t>idr.b9</t>
  </si>
  <si>
    <t>TOTALE Idrogeno</t>
  </si>
  <si>
    <t>Versione format:</t>
  </si>
  <si>
    <t xml:space="preserve">Rendicontazione n° </t>
  </si>
  <si>
    <t>del</t>
  </si>
  <si>
    <t>TIPOLOGIA ALIMENTAZIONE</t>
  </si>
  <si>
    <t xml:space="preserve"> da scheda tecnica di cui all'art. 3 c. 1 DI 71/2021</t>
  </si>
  <si>
    <t>da piano di investimento esecutivo</t>
  </si>
  <si>
    <t xml:space="preserve">Differenza tra scheda tecnica e Piano di investimento esecutivo </t>
  </si>
  <si>
    <t>Importo rendicontato</t>
  </si>
  <si>
    <t>Autobus da Piano di investimento esecutivo</t>
  </si>
  <si>
    <t>Metano</t>
  </si>
  <si>
    <t>elettrico</t>
  </si>
  <si>
    <t>ANTICIPAZIONE EROGATA</t>
  </si>
  <si>
    <t>TOTALE(FORN)</t>
  </si>
  <si>
    <t>TOTALE INFRASTRUTTURA contributo statale</t>
  </si>
  <si>
    <t>Verifica art. 7 c.2 DPCM del 17/04/2019</t>
  </si>
  <si>
    <t xml:space="preserve">IMPORTO RESIDUO </t>
  </si>
  <si>
    <t>Importo oggetto dell'attuale rendicontazione</t>
  </si>
  <si>
    <t>Differenza tra scheda tecnica e Piano di investimento esecutivo massima ammissibile (10%*2)</t>
  </si>
  <si>
    <t>PROSPETTO DI RENDICONTAZIONE FORNITURE METANO</t>
  </si>
  <si>
    <t>Città Metropolitana di:</t>
  </si>
  <si>
    <t>Comune di PESCARA</t>
  </si>
  <si>
    <t>IMPORTO FATTURE OGV METANO</t>
  </si>
  <si>
    <t xml:space="preserve">IMPORTO SU  OGV RELATIVO AL FINANZIAMENTO STATALE </t>
  </si>
  <si>
    <t>AUTOBUS RENDICONTATI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</si>
  <si>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</si>
  <si>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</si>
  <si>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</si>
  <si>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</si>
  <si>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</si>
  <si>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</si>
  <si>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</si>
  <si>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</si>
  <si>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</si>
  <si>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</si>
  <si>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</si>
  <si>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</si>
  <si>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</si>
  <si>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</si>
  <si>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</si>
  <si>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FATTURA</t>
  </si>
  <si>
    <t xml:space="preserve">DATA FATTURA </t>
  </si>
  <si>
    <t>IMPORTO FATTURA TOTALE</t>
  </si>
  <si>
    <t xml:space="preserve">IMPORTO RELATIVO AL FINANZIAMENTO STATALE </t>
  </si>
  <si>
    <t xml:space="preserve">ESTREMI PROVVEDIMENTO DI LIQUIDAZIONE </t>
  </si>
  <si>
    <t>ESTREMI MANDATO DI PAGAMENTO</t>
  </si>
  <si>
    <t>QUIETANZA DI PAGAMENTO RILASCIATA DAL FORNITORE</t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</si>
  <si>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</si>
  <si>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</si>
  <si>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</si>
  <si>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</si>
  <si>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</si>
  <si>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</si>
  <si>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NUMERO fattura elettronica</t>
  </si>
  <si>
    <t>€</t>
  </si>
  <si>
    <t>tipo, numero e data</t>
  </si>
  <si>
    <t>numero e data</t>
  </si>
  <si>
    <t>selez. si</t>
  </si>
  <si>
    <t xml:space="preserve"> </t>
  </si>
  <si>
    <t>numero autobus rendicontati</t>
  </si>
  <si>
    <t>PROSPETTO DI RENDICONTAZIONE FORNITURE ELETTRICO</t>
  </si>
  <si>
    <t>Comune di FORLI'</t>
  </si>
  <si>
    <t xml:space="preserve">IMPORTO SU OGV RELATIVO AL FINANZIAMENTO STATALE </t>
  </si>
  <si>
    <t>PROSPETTO DI RENDICONTAZIONE FORNITURE IDROGENO</t>
  </si>
  <si>
    <t>Comune di LIVORNO</t>
  </si>
  <si>
    <t>PROSPETTO DI RENDICONTAZIONE-INFRASTRUTTURA METANO</t>
  </si>
  <si>
    <t xml:space="preserve">Comune di </t>
  </si>
  <si>
    <t>Piano investimento esecutivo</t>
  </si>
  <si>
    <t>rendicontazione attuale</t>
  </si>
  <si>
    <t>Importo complessivo quadro economico</t>
  </si>
  <si>
    <t>Importo complessivo rendicontazione infrastruttura</t>
  </si>
  <si>
    <t xml:space="preserve">CUP </t>
  </si>
  <si>
    <t>Somme del quadro economico  relativa al finanziamento statale imputabili esclusivamente all'infrastruttura di supporto</t>
  </si>
  <si>
    <t>Somme della rendicontazione a carico del contributo statale</t>
  </si>
  <si>
    <t>Differenza  (cofinanziamento/spese non rimborsabili)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</si>
  <si>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</si>
  <si>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</si>
  <si>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</si>
  <si>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</si>
  <si>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</si>
  <si>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</si>
  <si>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</si>
  <si>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sal</t>
  </si>
  <si>
    <t>Importo complessivo oneri sicurezza totale sal</t>
  </si>
  <si>
    <t>Importo incremento oneri sicurezza sal</t>
  </si>
  <si>
    <t>totale  incremento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</si>
  <si>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</si>
  <si>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</si>
  <si>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</si>
  <si>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</si>
  <si>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</si>
  <si>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</si>
  <si>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 xml:space="preserve">totale incremento sal infrastrutture di supporto </t>
  </si>
  <si>
    <t>selez. Si</t>
  </si>
  <si>
    <t xml:space="preserve">Mandati di pagamento e fatture  </t>
  </si>
  <si>
    <t>descrizione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</si>
  <si>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</si>
  <si>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</si>
  <si>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</si>
  <si>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</si>
  <si>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</si>
  <si>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</si>
  <si>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</si>
  <si>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</si>
  <si>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</si>
  <si>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</si>
  <si>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</si>
  <si>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</si>
  <si>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</si>
  <si>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 sono imputabili esclusivamente alle infrastrutture di supporto e sono quindi riconoscibili con il contributo statale</t>
  </si>
  <si>
    <t>numero</t>
  </si>
  <si>
    <t>mm/gg/aaaa</t>
  </si>
  <si>
    <t>totale</t>
  </si>
  <si>
    <t>PROSPETTO DI RENDICONTAZIONE-INFRASTRUTTURA ELETTRICO</t>
  </si>
  <si>
    <t>Importo incremento lavori totale sal</t>
  </si>
  <si>
    <t>Importo incremento oneri sicurezza totale sal</t>
  </si>
  <si>
    <t>totale sal infrastrutture di supporto infrastrutture di supporto</t>
  </si>
  <si>
    <t>ELETT.a.1</t>
  </si>
  <si>
    <t>ELETT a.2</t>
  </si>
  <si>
    <t>ELETT. a.3</t>
  </si>
  <si>
    <t>ELETT b.2.</t>
  </si>
  <si>
    <t>ELETT b.3.</t>
  </si>
  <si>
    <t>ELETT b.5.</t>
  </si>
  <si>
    <t>PROSPETTO DI RENDICONTAZIONE-INFRASTRUTTURA IDROGENO</t>
  </si>
  <si>
    <t xml:space="preserve">Importo Lavori </t>
  </si>
  <si>
    <t>Importo incremento lavori  sal</t>
  </si>
  <si>
    <t>Importo complessivo oneri sicurezza sal</t>
  </si>
  <si>
    <t>totale incremento sal</t>
  </si>
  <si>
    <t>dichiarazione che gli importi nella colonna S sono imputabili esclusivamente alle infrastrutture di supporto e sono quindi riconoscibili con il contributo statale</t>
  </si>
  <si>
    <t>Comune</t>
  </si>
  <si>
    <t>anticipazione</t>
  </si>
  <si>
    <t>Comune di ANCONA</t>
  </si>
  <si>
    <t>E39J21004150004</t>
  </si>
  <si>
    <t>Comune di FOGGIA</t>
  </si>
  <si>
    <t>B70J21000000001</t>
  </si>
  <si>
    <t>C60J21000000005</t>
  </si>
  <si>
    <t>Comune di LATINA</t>
  </si>
  <si>
    <t>B20J21000020001</t>
  </si>
  <si>
    <t>J40J21000040001</t>
  </si>
  <si>
    <t>Comune di PERUGIA</t>
  </si>
  <si>
    <t>C90J21000020001</t>
  </si>
  <si>
    <t>J20J21000000001</t>
  </si>
  <si>
    <t>I50J21000000001</t>
  </si>
  <si>
    <t>Comune di SASSARI</t>
  </si>
  <si>
    <t xml:space="preserve">B80J19000000001 </t>
  </si>
  <si>
    <t>Comune di SIRACUSA</t>
  </si>
  <si>
    <t>B39J21008950001</t>
  </si>
  <si>
    <t>Comune di TARANTO</t>
  </si>
  <si>
    <t>E50J20000000001</t>
  </si>
  <si>
    <t>F99J21003650001</t>
  </si>
  <si>
    <t>mezzi</t>
  </si>
  <si>
    <t>Infrastrutture</t>
  </si>
  <si>
    <t>TOTALE MEZZI+ INFRASTRUTTURE</t>
  </si>
  <si>
    <t>contributo statale</t>
  </si>
  <si>
    <t xml:space="preserve">cofinanziamento </t>
  </si>
  <si>
    <t>met.a4</t>
  </si>
  <si>
    <t>met.a5</t>
  </si>
  <si>
    <t>met.a6</t>
  </si>
  <si>
    <t>met.a7</t>
  </si>
  <si>
    <t>ELETT.a2</t>
  </si>
  <si>
    <t>ELETT.a3</t>
  </si>
  <si>
    <t>ELETT.a4</t>
  </si>
  <si>
    <t>ELETT.a5</t>
  </si>
  <si>
    <t>ELETT.a6</t>
  </si>
  <si>
    <t>ELETT.a7</t>
  </si>
  <si>
    <t>ELETT.a8</t>
  </si>
  <si>
    <t>ELETT.a9</t>
  </si>
  <si>
    <t>ELETT.a10</t>
  </si>
  <si>
    <t>ELETT b10</t>
  </si>
  <si>
    <t>ELETT b11</t>
  </si>
  <si>
    <t>ELETT b12</t>
  </si>
  <si>
    <t>idr.b10</t>
  </si>
  <si>
    <t>idr.b11</t>
  </si>
  <si>
    <t>idr.a4</t>
  </si>
  <si>
    <t>idr.a5</t>
  </si>
  <si>
    <t>idr.a6</t>
  </si>
  <si>
    <t>idr.a7</t>
  </si>
  <si>
    <t>idr.a8</t>
  </si>
  <si>
    <t>idr.a9</t>
  </si>
  <si>
    <t>met.a8</t>
  </si>
  <si>
    <t>ELETT.a.2</t>
  </si>
  <si>
    <t>ELETT a.3</t>
  </si>
  <si>
    <t>ELETT.a.3</t>
  </si>
  <si>
    <t>ELETT a.4</t>
  </si>
  <si>
    <t>ELETT.a.4</t>
  </si>
  <si>
    <t>ELETT a.5</t>
  </si>
  <si>
    <t>ELETT.a.5</t>
  </si>
  <si>
    <t>ELETT a.6</t>
  </si>
  <si>
    <t>ELETT.a.6</t>
  </si>
  <si>
    <t>ELETT a.7</t>
  </si>
  <si>
    <t xml:space="preserve">TOT parziale </t>
  </si>
  <si>
    <t>IMPORTO FATTURE OGV Elettrico</t>
  </si>
  <si>
    <t>IMPORTO FATTURE OGV idrogeno</t>
  </si>
  <si>
    <t>TOTALE(INFR)</t>
  </si>
  <si>
    <t>TOTALE(INFR+forn)</t>
  </si>
  <si>
    <t xml:space="preserve">V.1 </t>
  </si>
  <si>
    <t>PIANO STRATEGICO NAZIONALE DELLA MOBILITA' SOSTENIBILE- COMUNI art.4-II quinquennio</t>
  </si>
  <si>
    <t>CONTRIBUTO STATALE II quinquennio
RIPARTO ex D.I. 71 del 09-02-2021</t>
  </si>
  <si>
    <t>Comune di BERGAMO</t>
  </si>
  <si>
    <t>Comune di BRESCIA</t>
  </si>
  <si>
    <t>Comune di  FERRARA</t>
  </si>
  <si>
    <t>Comune di MODENA</t>
  </si>
  <si>
    <t>Comune di MONZA</t>
  </si>
  <si>
    <t>Comune di NOVARA</t>
  </si>
  <si>
    <t>Comune di PADOVA</t>
  </si>
  <si>
    <t>Comune di PARMA</t>
  </si>
  <si>
    <t>Comune di PIACENZA</t>
  </si>
  <si>
    <t>Comune di PRATO</t>
  </si>
  <si>
    <t>Comune di RAVENNA</t>
  </si>
  <si>
    <t>Comune REGGIO EMILIA</t>
  </si>
  <si>
    <t>Comune di RIMINI</t>
  </si>
  <si>
    <t>Comune di TERNI</t>
  </si>
  <si>
    <t>Comune di VERONA</t>
  </si>
  <si>
    <t>Comune di VICENZA</t>
  </si>
  <si>
    <t>H10J21000010008</t>
  </si>
  <si>
    <t>C80J21000010008</t>
  </si>
  <si>
    <t>H70I21000000008</t>
  </si>
  <si>
    <t>H90J21000020008</t>
  </si>
  <si>
    <t>B50J21000020001</t>
  </si>
  <si>
    <t>F10J21000010001</t>
  </si>
  <si>
    <t>E99J21002640008</t>
  </si>
  <si>
    <t>I99J21003250001</t>
  </si>
  <si>
    <t>H30J21000020008</t>
  </si>
  <si>
    <t>C39J21032730001</t>
  </si>
  <si>
    <t xml:space="preserve">C60J21000010005 </t>
  </si>
  <si>
    <t xml:space="preserve">J80J21000030006 </t>
  </si>
  <si>
    <t xml:space="preserve">C90J21000010001 </t>
  </si>
  <si>
    <t>F40J21000010001</t>
  </si>
  <si>
    <t>I30J21000020005</t>
  </si>
  <si>
    <t>B30J21000010008</t>
  </si>
  <si>
    <t>Metano Ibrido</t>
  </si>
  <si>
    <r>
      <rPr>
        <b/>
        <sz val="13"/>
        <rFont val="Cambria"/>
        <family val="1"/>
      </rPr>
      <t xml:space="preserve">Allegato 2
</t>
    </r>
    <r>
      <rPr>
        <b/>
        <sz val="13"/>
        <rFont val="Cambria"/>
        <family val="1"/>
      </rPr>
      <t>Modifiche alla tabella 2 dell’allegato 1 al Decreto Direttoriale n° 287 del 16/11/2021</t>
    </r>
  </si>
  <si>
    <r>
      <rPr>
        <b/>
        <sz val="7.5"/>
        <rFont val="Calibri"/>
        <family val="1"/>
      </rPr>
      <t>Ente Beneficiario</t>
    </r>
  </si>
  <si>
    <r>
      <rPr>
        <b/>
        <sz val="7.5"/>
        <rFont val="Calibri"/>
        <family val="1"/>
      </rPr>
      <t>totale 2024-2033</t>
    </r>
  </si>
  <si>
    <r>
      <rPr>
        <sz val="7.5"/>
        <rFont val="Calibri"/>
        <family val="1"/>
      </rPr>
      <t>Comune di ANCONA</t>
    </r>
  </si>
  <si>
    <r>
      <rPr>
        <sz val="7.5"/>
        <rFont val="Calibri"/>
        <family val="1"/>
      </rPr>
      <t>Comune di BERGAMO</t>
    </r>
  </si>
  <si>
    <r>
      <rPr>
        <sz val="7.5"/>
        <rFont val="Calibri"/>
        <family val="1"/>
      </rPr>
      <t>Comune di BRESCIA</t>
    </r>
  </si>
  <si>
    <r>
      <rPr>
        <sz val="7.5"/>
        <rFont val="Calibri"/>
        <family val="1"/>
      </rPr>
      <t>Comune di FERRARA</t>
    </r>
  </si>
  <si>
    <r>
      <rPr>
        <b/>
        <sz val="7.5"/>
        <rFont val="Calibri"/>
        <family val="1"/>
      </rPr>
      <t>Comune di FOGGIA*</t>
    </r>
  </si>
  <si>
    <r>
      <rPr>
        <b/>
        <sz val="7.5"/>
        <rFont val="Calibri"/>
        <family val="1"/>
      </rPr>
      <t>Comune di FORLI'*</t>
    </r>
  </si>
  <si>
    <r>
      <rPr>
        <b/>
        <sz val="7.5"/>
        <rFont val="Calibri"/>
        <family val="1"/>
      </rPr>
      <t>Comune di LATINA*</t>
    </r>
  </si>
  <si>
    <r>
      <rPr>
        <b/>
        <sz val="7.5"/>
        <rFont val="Calibri"/>
        <family val="1"/>
      </rPr>
      <t>Comune di LIVORNO*</t>
    </r>
  </si>
  <si>
    <r>
      <rPr>
        <sz val="7.5"/>
        <rFont val="Calibri"/>
        <family val="1"/>
      </rPr>
      <t>Comune di MODENA</t>
    </r>
  </si>
  <si>
    <r>
      <rPr>
        <sz val="7.5"/>
        <rFont val="Calibri"/>
        <family val="1"/>
      </rPr>
      <t>Comune di MONZA</t>
    </r>
  </si>
  <si>
    <r>
      <rPr>
        <sz val="7.5"/>
        <rFont val="Calibri"/>
        <family val="1"/>
      </rPr>
      <t>Comune di NOVARA</t>
    </r>
  </si>
  <si>
    <r>
      <rPr>
        <sz val="7.5"/>
        <rFont val="Calibri"/>
        <family val="1"/>
      </rPr>
      <t>Comune di PADOVA</t>
    </r>
  </si>
  <si>
    <r>
      <rPr>
        <b/>
        <sz val="7.5"/>
        <rFont val="Calibri"/>
        <family val="1"/>
      </rPr>
      <t>Comune di PARMA*</t>
    </r>
  </si>
  <si>
    <r>
      <rPr>
        <sz val="7.5"/>
        <rFont val="Calibri"/>
        <family val="1"/>
      </rPr>
      <t>Comune di PERUGIA</t>
    </r>
  </si>
  <si>
    <r>
      <rPr>
        <b/>
        <sz val="7.5"/>
        <rFont val="Calibri"/>
        <family val="1"/>
      </rPr>
      <t>Comune di PESCARA*</t>
    </r>
  </si>
  <si>
    <r>
      <rPr>
        <sz val="7.5"/>
        <rFont val="Calibri"/>
        <family val="1"/>
      </rPr>
      <t>Comune di PIACENZA</t>
    </r>
  </si>
  <si>
    <r>
      <rPr>
        <b/>
        <sz val="7.5"/>
        <rFont val="Calibri"/>
        <family val="1"/>
      </rPr>
      <t>Comune di PRATO*</t>
    </r>
  </si>
  <si>
    <r>
      <rPr>
        <sz val="7.5"/>
        <rFont val="Calibri"/>
        <family val="1"/>
      </rPr>
      <t>Comune di RAVENNA</t>
    </r>
  </si>
  <si>
    <r>
      <rPr>
        <sz val="7.5"/>
        <rFont val="Calibri"/>
        <family val="1"/>
      </rPr>
      <t>Comune di REGGIO EMILIA</t>
    </r>
  </si>
  <si>
    <r>
      <rPr>
        <b/>
        <sz val="7.5"/>
        <rFont val="Calibri"/>
        <family val="1"/>
      </rPr>
      <t>Comune di RIMINI*</t>
    </r>
  </si>
  <si>
    <r>
      <rPr>
        <b/>
        <sz val="7.5"/>
        <rFont val="Calibri"/>
        <family val="1"/>
      </rPr>
      <t>Comune di SALERNO*</t>
    </r>
  </si>
  <si>
    <r>
      <rPr>
        <b/>
        <sz val="7.5"/>
        <rFont val="Calibri"/>
        <family val="1"/>
      </rPr>
      <t>Comune di SASSARI*</t>
    </r>
  </si>
  <si>
    <r>
      <rPr>
        <b/>
        <sz val="7.5"/>
        <rFont val="Calibri"/>
        <family val="1"/>
      </rPr>
      <t>Comune di SIRACUSA*</t>
    </r>
  </si>
  <si>
    <r>
      <rPr>
        <sz val="7.5"/>
        <rFont val="Calibri"/>
        <family val="1"/>
      </rPr>
      <t>Comune di TARANTO</t>
    </r>
  </si>
  <si>
    <r>
      <rPr>
        <sz val="7.5"/>
        <rFont val="Calibri"/>
        <family val="1"/>
      </rPr>
      <t>Comune di TERNI</t>
    </r>
  </si>
  <si>
    <r>
      <rPr>
        <sz val="7.5"/>
        <rFont val="Calibri"/>
        <family val="1"/>
      </rPr>
      <t>Comune di TRIESTE</t>
    </r>
  </si>
  <si>
    <r>
      <rPr>
        <sz val="7.5"/>
        <rFont val="Calibri"/>
        <family val="1"/>
      </rPr>
      <t>Comune di VERONA</t>
    </r>
  </si>
  <si>
    <r>
      <rPr>
        <sz val="7.5"/>
        <rFont val="Calibri"/>
        <family val="1"/>
      </rPr>
      <t>Comune di VICENZA</t>
    </r>
  </si>
  <si>
    <r>
      <rPr>
        <b/>
        <sz val="8"/>
        <rFont val="Calibri"/>
        <family val="1"/>
      </rPr>
      <t>totale risorse assegnate 2024-2033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</si>
  <si>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1.153.719.151,00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</si>
  <si>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113.753.819,00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</si>
  <si>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113.947.024,00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</si>
  <si>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113.403.633,00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</si>
  <si>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114.599.092,00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</si>
  <si>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114.973.428,00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</si>
  <si>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116.422.470,00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</si>
  <si>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116.905.484,00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</si>
  <si>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116.917.560,00</t>
    </r>
  </si>
  <si>
    <r>
      <rPr>
        <b/>
        <sz val="7.5"/>
        <rFont val="Calibri"/>
        <family val="1"/>
      </rPr>
      <t xml:space="preserve">€
</t>
    </r>
    <r>
      <rPr>
        <b/>
        <sz val="7.5"/>
        <rFont val="Calibri"/>
        <family val="1"/>
      </rPr>
      <t>115.879.081,00</t>
    </r>
  </si>
  <si>
    <t>ibrido met/elettrico</t>
  </si>
  <si>
    <t>Metano ibrido</t>
  </si>
  <si>
    <t xml:space="preserve">attrezzaggi obbligatori (art 5 c. 3 DD 152/2025) </t>
  </si>
  <si>
    <t>EVENTUALI ATTREZZAGGI AGGIUNTIVI (art.5 c.4 D.D. n°152/2025)</t>
  </si>
  <si>
    <t xml:space="preserve">COSTO FORNITURA da contributo statale 
(con gli attrezzaggi obbligatori di cui all'art. 5 c. 3 del D.D. n°152/2025)
</t>
  </si>
  <si>
    <t>data DETERMINA A CONTRARRE O ATTI ASSIMILABILI (art. 3 c.6 DD n° 152/2025)</t>
  </si>
  <si>
    <t>METANO/Metano Ibrido</t>
  </si>
  <si>
    <t>DATA DI IMMATRICOLAZIONE</t>
  </si>
  <si>
    <t>comprensivo dell'iva se dovuta (art 3 c.5 D.D. n°152/2025)</t>
  </si>
  <si>
    <t>comprensivo dell'iva se dovuta (art 3 c.5 D.D. d 152/2025)</t>
  </si>
  <si>
    <t>METANO IBRIDO</t>
  </si>
  <si>
    <t>IMPORTO FATTURE OGV METANO- ibrido</t>
  </si>
  <si>
    <t>urb.met/el 1</t>
  </si>
  <si>
    <t>urb.met/el 2</t>
  </si>
  <si>
    <t>urb.met/el 3</t>
  </si>
  <si>
    <t>urb.met/el 4</t>
  </si>
  <si>
    <t>urb.met/el 5</t>
  </si>
  <si>
    <t>urb.met/el 6</t>
  </si>
  <si>
    <t>urb.met/el 7</t>
  </si>
  <si>
    <t>urb.met/el 8</t>
  </si>
  <si>
    <t>urb.met/el 9</t>
  </si>
  <si>
    <t>urb.met/el 10</t>
  </si>
  <si>
    <t>urb.met/el 11</t>
  </si>
  <si>
    <t>urb.met/el 12</t>
  </si>
  <si>
    <t>urb.met/el 13</t>
  </si>
  <si>
    <t>urb.met/el 14</t>
  </si>
  <si>
    <t>urb.met/el 15</t>
  </si>
  <si>
    <t>urb.met/el 16</t>
  </si>
  <si>
    <t>urb.met/el 17</t>
  </si>
  <si>
    <t>urb.met/el 18</t>
  </si>
  <si>
    <t>urb.met/el 19</t>
  </si>
  <si>
    <t>urb.met/el 20</t>
  </si>
  <si>
    <t>Comune di:</t>
  </si>
  <si>
    <r>
      <t>APPOSIZIONE LOGO</t>
    </r>
    <r>
      <rPr>
        <b/>
        <sz val="9"/>
        <rFont val="Calibri"/>
        <family val="2"/>
        <scheme val="minor"/>
      </rPr>
      <t xml:space="preserve"> (art. 14 DD 152/2025)</t>
    </r>
  </si>
  <si>
    <t>ù</t>
  </si>
  <si>
    <t>Ibrido (met/ele)</t>
  </si>
  <si>
    <t>data stipula contratto</t>
  </si>
  <si>
    <t>Comune di</t>
  </si>
  <si>
    <t>Data stipula del contratto</t>
  </si>
  <si>
    <t xml:space="preserve">APPOSIZIONE LOGO (art. 14 DD 152/2025) </t>
  </si>
  <si>
    <t>QUADRO RIEPILOGATIVO-RENDICONTAZIONE INTERMEDIA</t>
  </si>
  <si>
    <t>Risorse II quinquennio rendicontate nelle forme del I quinquennio</t>
  </si>
  <si>
    <t>Verifica congruenza Piano investimento e importo rendicontato</t>
  </si>
  <si>
    <t>Autobus acquistati</t>
  </si>
  <si>
    <t>Verifica congruenza Scheda tecnica 
e Piano di investimento</t>
  </si>
  <si>
    <r>
      <t xml:space="preserve">Importo precedenti rendicontazioni 
</t>
    </r>
    <r>
      <rPr>
        <b/>
        <sz val="12"/>
        <color theme="1"/>
        <rFont val="Cambria"/>
        <family val="1"/>
      </rPr>
      <t>(escluse le quote rendicontate nelle forme del I quinquennio)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</si>
</sst>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0.0000%"/>
    <numFmt numFmtId="167" formatCode="[$€-2]\ #,##0.00;[Red]\-[$€-2]\ #,##0.00"/>
    <numFmt numFmtId="168" formatCode="0_ ;\-0\ "/>
    <numFmt numFmtId="169" formatCode="\€\ #,##0.00"/>
  </numFmts>
  <fonts count="14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mbria"/>
      <family val="1"/>
      <charset val="1"/>
    </font>
    <font>
      <b/>
      <i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FF0000"/>
      <name val="Cambria"/>
      <family val="1"/>
      <charset val="1"/>
    </font>
    <font>
      <sz val="22"/>
      <color rgb="FFFF0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i/>
      <sz val="10"/>
      <name val="Calibri"/>
      <family val="2"/>
      <charset val="1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color rgb="FFFF0000"/>
      <name val="Calibri"/>
      <family val="2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6"/>
      <name val="Cambria"/>
      <family val="1"/>
      <scheme val="major"/>
    </font>
    <font>
      <b/>
      <sz val="11"/>
      <name val="Calibri"/>
      <family val="2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sz val="11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name val="Cambria"/>
      <family val="1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sz val="22"/>
      <name val="Calibri"/>
      <family val="2"/>
      <charset val="1"/>
    </font>
    <font>
      <sz val="11"/>
      <name val="Calibri"/>
      <family val="2"/>
    </font>
    <font>
      <b/>
      <sz val="10"/>
      <color rgb="FFFF0000"/>
      <name val="Cambria"/>
      <family val="1"/>
    </font>
    <font>
      <b/>
      <sz val="22"/>
      <color rgb="FFFF0000"/>
      <name val="Cambria"/>
      <family val="1"/>
      <charset val="1"/>
    </font>
    <font>
      <b/>
      <sz val="12"/>
      <color rgb="FFFF0000"/>
      <name val="Cambria"/>
      <family val="1"/>
      <charset val="1"/>
    </font>
    <font>
      <b/>
      <sz val="12"/>
      <color rgb="FFFF0000"/>
      <name val="Calibri"/>
      <family val="2"/>
      <charset val="1"/>
    </font>
    <font>
      <sz val="12"/>
      <color rgb="FFFF0000"/>
      <name val="Calibri"/>
      <family val="2"/>
      <scheme val="minor"/>
    </font>
    <font>
      <b/>
      <sz val="20"/>
      <color rgb="FFFF0000"/>
      <name val="Cambria"/>
      <family val="1"/>
      <charset val="1"/>
    </font>
    <font>
      <sz val="14"/>
      <color rgb="FFFF0000"/>
      <name val="Cambria"/>
      <family val="1"/>
      <charset val="1"/>
    </font>
    <font>
      <b/>
      <i/>
      <sz val="14"/>
      <color rgb="FFFF0000"/>
      <name val="Cambria"/>
      <family val="1"/>
      <charset val="1"/>
    </font>
    <font>
      <b/>
      <sz val="10"/>
      <color rgb="FFFF0000"/>
      <name val="Cambria"/>
      <family val="1"/>
      <charset val="1"/>
    </font>
    <font>
      <b/>
      <sz val="10"/>
      <color rgb="FFFF0000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1"/>
    </font>
    <font>
      <sz val="11"/>
      <color rgb="FFFF0000"/>
      <name val="Cambria"/>
      <family val="1"/>
      <charset val="1"/>
    </font>
    <font>
      <sz val="10"/>
      <color rgb="FFFF0000"/>
      <name val="Cambria"/>
      <family val="1"/>
      <charset val="1"/>
    </font>
    <font>
      <b/>
      <i/>
      <sz val="10"/>
      <color rgb="FFFF0000"/>
      <name val="Calibri"/>
      <family val="2"/>
      <charset val="1"/>
    </font>
    <font>
      <sz val="12"/>
      <color rgb="FFFF0000"/>
      <name val="Cambria"/>
      <family val="1"/>
      <charset val="1"/>
    </font>
    <font>
      <b/>
      <sz val="18"/>
      <color rgb="FFFF0000"/>
      <name val="Cambria"/>
      <family val="1"/>
    </font>
    <font>
      <i/>
      <sz val="11"/>
      <color rgb="FFFF0000"/>
      <name val="Cambria"/>
      <family val="1"/>
      <charset val="1"/>
    </font>
    <font>
      <b/>
      <sz val="14"/>
      <color theme="1"/>
      <name val="Cambria"/>
      <family val="1"/>
      <charset val="1"/>
    </font>
    <font>
      <b/>
      <sz val="14"/>
      <color theme="1"/>
      <name val="Calibri"/>
      <family val="2"/>
      <charset val="1"/>
    </font>
    <font>
      <b/>
      <sz val="10"/>
      <color theme="1"/>
      <name val="Cambria"/>
      <family val="1"/>
      <charset val="1"/>
    </font>
    <font>
      <i/>
      <sz val="10"/>
      <color theme="1"/>
      <name val="Calibri"/>
      <family val="2"/>
      <charset val="1"/>
    </font>
    <font>
      <b/>
      <sz val="22"/>
      <color theme="1"/>
      <name val="Cambria"/>
      <family val="1"/>
      <charset val="1"/>
    </font>
    <font>
      <b/>
      <sz val="16"/>
      <color theme="1"/>
      <name val="Cambria"/>
      <family val="1"/>
      <charset val="1"/>
    </font>
    <font>
      <sz val="14"/>
      <color theme="1"/>
      <name val="Calibri"/>
      <family val="2"/>
      <scheme val="minor"/>
    </font>
    <font>
      <b/>
      <sz val="18"/>
      <color theme="1"/>
      <name val="Cambria"/>
      <family val="1"/>
      <charset val="1"/>
    </font>
    <font>
      <b/>
      <sz val="10"/>
      <color theme="1"/>
      <name val="Calibri"/>
      <family val="2"/>
      <charset val="1"/>
    </font>
    <font>
      <b/>
      <sz val="10"/>
      <color theme="1"/>
      <name val="Cambria"/>
      <family val="1"/>
    </font>
    <font>
      <b/>
      <sz val="10"/>
      <color theme="1"/>
      <name val="Cambria"/>
      <family val="1"/>
      <scheme val="major"/>
    </font>
    <font>
      <sz val="14"/>
      <color theme="1"/>
      <name val="Cambria"/>
      <family val="1"/>
      <charset val="1"/>
    </font>
    <font>
      <b/>
      <sz val="12"/>
      <color theme="1"/>
      <name val="Cambria"/>
      <family val="1"/>
      <charset val="1"/>
    </font>
    <font>
      <b/>
      <sz val="12"/>
      <color theme="1"/>
      <name val="Calibri"/>
      <family val="2"/>
      <charset val="1"/>
    </font>
    <font>
      <b/>
      <sz val="14"/>
      <color theme="1"/>
      <name val="Cambria"/>
      <family val="1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</font>
    <font>
      <b/>
      <sz val="18"/>
      <color theme="1"/>
      <name val="Cambria"/>
      <family val="1"/>
      <scheme val="major"/>
    </font>
    <font>
      <b/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mbria"/>
      <family val="1"/>
    </font>
    <font>
      <b/>
      <sz val="14"/>
      <name val="Cambria"/>
      <family val="1"/>
    </font>
    <font>
      <b/>
      <sz val="14"/>
      <name val="Cambria"/>
      <family val="1"/>
      <scheme val="major"/>
    </font>
    <font>
      <b/>
      <sz val="22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mbria"/>
      <family val="1"/>
      <scheme val="major"/>
    </font>
    <font>
      <b/>
      <sz val="13"/>
      <name val="Cambria"/>
      <family val="1"/>
    </font>
    <font>
      <b/>
      <sz val="7.5"/>
      <name val="Calibri"/>
      <family val="2"/>
    </font>
    <font>
      <b/>
      <sz val="7.5"/>
      <name val="Calibri"/>
      <family val="1"/>
    </font>
    <font>
      <b/>
      <sz val="7.5"/>
      <color rgb="FF000000"/>
      <name val="Calibri"/>
      <family val="2"/>
    </font>
    <font>
      <sz val="7.5"/>
      <name val="Calibri"/>
      <family val="2"/>
    </font>
    <font>
      <sz val="7.5"/>
      <name val="Calibri"/>
      <family val="1"/>
    </font>
    <font>
      <sz val="7.5"/>
      <color rgb="FF000000"/>
      <name val="Calibri"/>
      <family val="2"/>
    </font>
    <font>
      <b/>
      <sz val="8"/>
      <name val="Calibri"/>
      <family val="2"/>
    </font>
    <font>
      <b/>
      <sz val="8"/>
      <name val="Calibri"/>
      <family val="1"/>
    </font>
    <font>
      <sz val="28"/>
      <color theme="0"/>
      <name val="Cambria"/>
      <family val="1"/>
      <charset val="1"/>
    </font>
    <font>
      <i/>
      <sz val="10"/>
      <color theme="0"/>
      <name val="Calibri"/>
      <family val="2"/>
      <charset val="1"/>
    </font>
    <font>
      <b/>
      <sz val="10"/>
      <color theme="0"/>
      <name val="Cambria"/>
      <family val="1"/>
      <charset val="1"/>
      <scheme val="major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2"/>
      <color theme="1"/>
      <name val="Cambria"/>
      <family val="1"/>
    </font>
    <font>
      <b/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1F1F1"/>
      </patternFill>
    </fill>
    <fill>
      <patternFill patternType="solid">
        <fgColor theme="7" tint="0.59999389629810485"/>
        <bgColor rgb="FFE6B9B8"/>
      </patternFill>
    </fill>
    <fill>
      <patternFill patternType="solid">
        <fgColor rgb="FFFFFF00"/>
        <bgColor rgb="FFEEECE1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36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9" fillId="0" borderId="0" xfId="0" applyFont="1"/>
    <xf numFmtId="0" fontId="12" fillId="0" borderId="28" xfId="0" applyFont="1" applyBorder="1" applyAlignment="1">
      <alignment horizontal="center"/>
    </xf>
    <xf numFmtId="0" fontId="11" fillId="0" borderId="28" xfId="0" applyFont="1" applyBorder="1"/>
    <xf numFmtId="0" fontId="12" fillId="6" borderId="19" xfId="0" applyFont="1" applyFill="1" applyBorder="1"/>
    <xf numFmtId="0" fontId="13" fillId="6" borderId="24" xfId="0" applyFont="1" applyFill="1" applyBorder="1"/>
    <xf numFmtId="167" fontId="12" fillId="6" borderId="28" xfId="0" applyNumberFormat="1" applyFont="1" applyFill="1" applyBorder="1"/>
    <xf numFmtId="167" fontId="12" fillId="7" borderId="32" xfId="0" applyNumberFormat="1" applyFont="1" applyFill="1" applyBorder="1"/>
    <xf numFmtId="0" fontId="14" fillId="7" borderId="24" xfId="0" applyFont="1" applyFill="1" applyBorder="1"/>
    <xf numFmtId="167" fontId="14" fillId="7" borderId="28" xfId="0" applyNumberFormat="1" applyFont="1" applyFill="1" applyBorder="1"/>
    <xf numFmtId="0" fontId="11" fillId="7" borderId="19" xfId="0" applyFont="1" applyFill="1" applyBorder="1"/>
    <xf numFmtId="0" fontId="1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/>
    <xf numFmtId="4" fontId="1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/>
    <xf numFmtId="0" fontId="17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" fillId="0" borderId="14" xfId="0" applyFont="1" applyBorder="1"/>
    <xf numFmtId="0" fontId="1" fillId="0" borderId="1" xfId="0" applyFont="1" applyBorder="1"/>
    <xf numFmtId="0" fontId="25" fillId="0" borderId="0" xfId="0" applyFont="1" applyAlignment="1">
      <alignment vertical="center"/>
    </xf>
    <xf numFmtId="0" fontId="30" fillId="16" borderId="33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12" fillId="0" borderId="19" xfId="0" applyFont="1" applyBorder="1"/>
    <xf numFmtId="0" fontId="12" fillId="7" borderId="19" xfId="0" applyFont="1" applyFill="1" applyBorder="1"/>
    <xf numFmtId="0" fontId="12" fillId="7" borderId="24" xfId="0" applyFont="1" applyFill="1" applyBorder="1"/>
    <xf numFmtId="0" fontId="12" fillId="0" borderId="24" xfId="0" applyFont="1" applyBorder="1"/>
    <xf numFmtId="4" fontId="22" fillId="0" borderId="27" xfId="0" applyNumberFormat="1" applyFont="1" applyBorder="1" applyAlignment="1" applyProtection="1">
      <alignment horizontal="center" vertical="top"/>
      <protection hidden="1"/>
    </xf>
    <xf numFmtId="165" fontId="29" fillId="13" borderId="32" xfId="0" applyNumberFormat="1" applyFont="1" applyFill="1" applyBorder="1" applyAlignment="1">
      <alignment vertical="center"/>
    </xf>
    <xf numFmtId="0" fontId="28" fillId="0" borderId="0" xfId="0" applyFont="1" applyAlignment="1" applyProtection="1">
      <alignment vertical="center" wrapText="1"/>
      <protection hidden="1"/>
    </xf>
    <xf numFmtId="49" fontId="33" fillId="0" borderId="0" xfId="0" applyNumberFormat="1" applyFont="1" applyAlignment="1" applyProtection="1">
      <alignment vertical="center"/>
      <protection locked="0"/>
    </xf>
    <xf numFmtId="0" fontId="11" fillId="0" borderId="0" xfId="0" applyFont="1"/>
    <xf numFmtId="167" fontId="28" fillId="16" borderId="3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11" fillId="7" borderId="28" xfId="0" applyNumberFormat="1" applyFont="1" applyFill="1" applyBorder="1"/>
    <xf numFmtId="0" fontId="26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top"/>
      <protection hidden="1"/>
    </xf>
    <xf numFmtId="4" fontId="39" fillId="0" borderId="0" xfId="0" applyNumberFormat="1" applyFont="1"/>
    <xf numFmtId="0" fontId="36" fillId="5" borderId="19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36" fillId="5" borderId="19" xfId="0" applyFont="1" applyFill="1" applyBorder="1" applyProtection="1">
      <protection locked="0"/>
    </xf>
    <xf numFmtId="0" fontId="36" fillId="5" borderId="16" xfId="0" applyFont="1" applyFill="1" applyBorder="1" applyAlignment="1" applyProtection="1">
      <alignment horizontal="center"/>
      <protection locked="0"/>
    </xf>
    <xf numFmtId="0" fontId="35" fillId="15" borderId="16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46" fillId="0" borderId="0" xfId="0" applyFont="1" applyAlignment="1">
      <alignment horizontal="center"/>
    </xf>
    <xf numFmtId="0" fontId="45" fillId="18" borderId="19" xfId="0" applyFont="1" applyFill="1" applyBorder="1" applyAlignment="1">
      <alignment horizontal="center" vertical="center"/>
    </xf>
    <xf numFmtId="0" fontId="45" fillId="20" borderId="19" xfId="0" applyFont="1" applyFill="1" applyBorder="1" applyAlignment="1">
      <alignment horizontal="center" vertical="center"/>
    </xf>
    <xf numFmtId="165" fontId="36" fillId="0" borderId="0" xfId="0" applyNumberFormat="1" applyFont="1"/>
    <xf numFmtId="0" fontId="36" fillId="5" borderId="13" xfId="0" applyFont="1" applyFill="1" applyBorder="1" applyAlignment="1" applyProtection="1">
      <alignment horizontal="center"/>
      <protection locked="0"/>
    </xf>
    <xf numFmtId="0" fontId="36" fillId="5" borderId="13" xfId="0" applyFont="1" applyFill="1" applyBorder="1" applyProtection="1">
      <protection locked="0"/>
    </xf>
    <xf numFmtId="0" fontId="12" fillId="0" borderId="14" xfId="0" applyFont="1" applyBorder="1"/>
    <xf numFmtId="0" fontId="12" fillId="0" borderId="25" xfId="0" applyFont="1" applyBorder="1"/>
    <xf numFmtId="165" fontId="36" fillId="6" borderId="42" xfId="0" applyNumberFormat="1" applyFont="1" applyFill="1" applyBorder="1"/>
    <xf numFmtId="0" fontId="44" fillId="0" borderId="14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165" fontId="36" fillId="0" borderId="0" xfId="0" applyNumberFormat="1" applyFont="1" applyAlignment="1">
      <alignment horizontal="center"/>
    </xf>
    <xf numFmtId="165" fontId="11" fillId="5" borderId="19" xfId="0" applyNumberFormat="1" applyFont="1" applyFill="1" applyBorder="1" applyProtection="1">
      <protection locked="0"/>
    </xf>
    <xf numFmtId="165" fontId="11" fillId="5" borderId="13" xfId="0" applyNumberFormat="1" applyFont="1" applyFill="1" applyBorder="1" applyProtection="1">
      <protection locked="0"/>
    </xf>
    <xf numFmtId="0" fontId="11" fillId="19" borderId="16" xfId="0" applyFont="1" applyFill="1" applyBorder="1" applyAlignment="1">
      <alignment horizontal="center"/>
    </xf>
    <xf numFmtId="0" fontId="11" fillId="19" borderId="19" xfId="0" applyFont="1" applyFill="1" applyBorder="1" applyAlignment="1">
      <alignment horizontal="center"/>
    </xf>
    <xf numFmtId="0" fontId="11" fillId="19" borderId="13" xfId="0" applyFont="1" applyFill="1" applyBorder="1" applyAlignment="1">
      <alignment horizontal="center"/>
    </xf>
    <xf numFmtId="0" fontId="11" fillId="17" borderId="16" xfId="0" applyFont="1" applyFill="1" applyBorder="1" applyAlignment="1">
      <alignment horizontal="center"/>
    </xf>
    <xf numFmtId="0" fontId="11" fillId="17" borderId="19" xfId="0" applyFont="1" applyFill="1" applyBorder="1" applyAlignment="1">
      <alignment horizontal="center"/>
    </xf>
    <xf numFmtId="0" fontId="11" fillId="17" borderId="13" xfId="0" applyFont="1" applyFill="1" applyBorder="1" applyAlignment="1">
      <alignment horizontal="center"/>
    </xf>
    <xf numFmtId="0" fontId="12" fillId="19" borderId="40" xfId="0" applyFont="1" applyFill="1" applyBorder="1"/>
    <xf numFmtId="165" fontId="11" fillId="5" borderId="16" xfId="0" applyNumberFormat="1" applyFont="1" applyFill="1" applyBorder="1" applyProtection="1">
      <protection locked="0"/>
    </xf>
    <xf numFmtId="0" fontId="12" fillId="19" borderId="11" xfId="0" applyFont="1" applyFill="1" applyBorder="1" applyAlignment="1">
      <alignment vertical="center" wrapText="1"/>
    </xf>
    <xf numFmtId="0" fontId="12" fillId="19" borderId="12" xfId="0" applyFont="1" applyFill="1" applyBorder="1" applyAlignment="1">
      <alignment horizontal="center" vertical="center" wrapText="1"/>
    </xf>
    <xf numFmtId="0" fontId="12" fillId="19" borderId="12" xfId="0" applyFont="1" applyFill="1" applyBorder="1" applyAlignment="1">
      <alignment vertical="center" wrapText="1"/>
    </xf>
    <xf numFmtId="0" fontId="41" fillId="19" borderId="13" xfId="0" applyFont="1" applyFill="1" applyBorder="1" applyAlignment="1">
      <alignment horizontal="center" vertical="center" wrapText="1"/>
    </xf>
    <xf numFmtId="0" fontId="12" fillId="19" borderId="40" xfId="0" applyFont="1" applyFill="1" applyBorder="1" applyAlignment="1">
      <alignment wrapText="1"/>
    </xf>
    <xf numFmtId="0" fontId="12" fillId="19" borderId="36" xfId="0" applyFont="1" applyFill="1" applyBorder="1"/>
    <xf numFmtId="0" fontId="12" fillId="17" borderId="40" xfId="0" applyFont="1" applyFill="1" applyBorder="1"/>
    <xf numFmtId="0" fontId="12" fillId="17" borderId="11" xfId="0" applyFont="1" applyFill="1" applyBorder="1" applyAlignment="1">
      <alignment vertical="center" wrapText="1"/>
    </xf>
    <xf numFmtId="0" fontId="12" fillId="17" borderId="12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vertical="center" wrapText="1"/>
    </xf>
    <xf numFmtId="0" fontId="12" fillId="17" borderId="5" xfId="0" applyFont="1" applyFill="1" applyBorder="1" applyAlignment="1">
      <alignment vertical="center" wrapText="1"/>
    </xf>
    <xf numFmtId="0" fontId="41" fillId="17" borderId="13" xfId="0" applyFont="1" applyFill="1" applyBorder="1" applyAlignment="1">
      <alignment horizontal="center" vertical="center" wrapText="1"/>
    </xf>
    <xf numFmtId="0" fontId="31" fillId="17" borderId="36" xfId="0" applyFont="1" applyFill="1" applyBorder="1"/>
    <xf numFmtId="0" fontId="12" fillId="17" borderId="40" xfId="0" applyFont="1" applyFill="1" applyBorder="1" applyAlignment="1">
      <alignment wrapText="1"/>
    </xf>
    <xf numFmtId="0" fontId="12" fillId="17" borderId="36" xfId="0" applyFont="1" applyFill="1" applyBorder="1"/>
    <xf numFmtId="0" fontId="27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11" fillId="5" borderId="24" xfId="0" applyFont="1" applyFill="1" applyBorder="1" applyProtection="1">
      <protection locked="0"/>
    </xf>
    <xf numFmtId="167" fontId="11" fillId="5" borderId="28" xfId="0" applyNumberFormat="1" applyFont="1" applyFill="1" applyBorder="1" applyProtection="1">
      <protection locked="0"/>
    </xf>
    <xf numFmtId="0" fontId="11" fillId="7" borderId="19" xfId="0" applyFont="1" applyFill="1" applyBorder="1" applyProtection="1">
      <protection locked="0"/>
    </xf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38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/>
    <xf numFmtId="167" fontId="47" fillId="5" borderId="19" xfId="0" applyNumberFormat="1" applyFont="1" applyFill="1" applyBorder="1" applyProtection="1">
      <protection locked="0"/>
    </xf>
    <xf numFmtId="167" fontId="36" fillId="5" borderId="19" xfId="0" applyNumberFormat="1" applyFont="1" applyFill="1" applyBorder="1" applyProtection="1">
      <protection locked="0"/>
    </xf>
    <xf numFmtId="14" fontId="36" fillId="5" borderId="19" xfId="0" applyNumberFormat="1" applyFont="1" applyFill="1" applyBorder="1" applyProtection="1">
      <protection locked="0"/>
    </xf>
    <xf numFmtId="41" fontId="47" fillId="5" borderId="19" xfId="0" applyNumberFormat="1" applyFont="1" applyFill="1" applyBorder="1" applyAlignment="1" applyProtection="1">
      <alignment horizontal="center" wrapText="1"/>
      <protection locked="0"/>
    </xf>
    <xf numFmtId="0" fontId="36" fillId="5" borderId="19" xfId="0" applyFont="1" applyFill="1" applyBorder="1" applyAlignment="1" applyProtection="1">
      <alignment wrapText="1"/>
      <protection locked="0"/>
    </xf>
    <xf numFmtId="0" fontId="36" fillId="5" borderId="16" xfId="0" applyFont="1" applyFill="1" applyBorder="1" applyProtection="1">
      <protection locked="0"/>
    </xf>
    <xf numFmtId="0" fontId="36" fillId="5" borderId="19" xfId="0" applyFont="1" applyFill="1" applyBorder="1" applyAlignment="1" applyProtection="1">
      <alignment vertical="center"/>
      <protection locked="0"/>
    </xf>
    <xf numFmtId="0" fontId="36" fillId="5" borderId="22" xfId="0" applyFont="1" applyFill="1" applyBorder="1" applyProtection="1">
      <protection locked="0"/>
    </xf>
    <xf numFmtId="167" fontId="36" fillId="5" borderId="16" xfId="0" applyNumberFormat="1" applyFont="1" applyFill="1" applyBorder="1" applyProtection="1">
      <protection locked="0"/>
    </xf>
    <xf numFmtId="0" fontId="36" fillId="5" borderId="45" xfId="0" applyFont="1" applyFill="1" applyBorder="1" applyProtection="1">
      <protection locked="0"/>
    </xf>
    <xf numFmtId="167" fontId="36" fillId="6" borderId="19" xfId="0" applyNumberFormat="1" applyFont="1" applyFill="1" applyBorder="1"/>
    <xf numFmtId="167" fontId="36" fillId="6" borderId="24" xfId="0" applyNumberFormat="1" applyFont="1" applyFill="1" applyBorder="1"/>
    <xf numFmtId="167" fontId="42" fillId="6" borderId="19" xfId="0" applyNumberFormat="1" applyFont="1" applyFill="1" applyBorder="1"/>
    <xf numFmtId="167" fontId="42" fillId="6" borderId="24" xfId="0" applyNumberFormat="1" applyFont="1" applyFill="1" applyBorder="1"/>
    <xf numFmtId="0" fontId="36" fillId="17" borderId="19" xfId="0" applyFont="1" applyFill="1" applyBorder="1" applyAlignment="1">
      <alignment vertical="center" wrapText="1"/>
    </xf>
    <xf numFmtId="0" fontId="36" fillId="17" borderId="24" xfId="0" applyFont="1" applyFill="1" applyBorder="1" applyAlignment="1">
      <alignment vertical="center" wrapText="1"/>
    </xf>
    <xf numFmtId="0" fontId="42" fillId="17" borderId="4" xfId="0" applyFont="1" applyFill="1" applyBorder="1" applyAlignment="1">
      <alignment wrapText="1"/>
    </xf>
    <xf numFmtId="0" fontId="42" fillId="17" borderId="12" xfId="0" applyFont="1" applyFill="1" applyBorder="1" applyAlignment="1">
      <alignment wrapText="1"/>
    </xf>
    <xf numFmtId="0" fontId="42" fillId="17" borderId="11" xfId="0" applyFont="1" applyFill="1" applyBorder="1" applyAlignment="1">
      <alignment vertical="center" wrapText="1"/>
    </xf>
    <xf numFmtId="0" fontId="42" fillId="17" borderId="56" xfId="0" applyFont="1" applyFill="1" applyBorder="1" applyAlignment="1">
      <alignment vertical="center" wrapText="1"/>
    </xf>
    <xf numFmtId="167" fontId="36" fillId="6" borderId="16" xfId="0" applyNumberFormat="1" applyFont="1" applyFill="1" applyBorder="1"/>
    <xf numFmtId="167" fontId="36" fillId="6" borderId="18" xfId="0" applyNumberFormat="1" applyFont="1" applyFill="1" applyBorder="1"/>
    <xf numFmtId="167" fontId="42" fillId="6" borderId="16" xfId="0" applyNumberFormat="1" applyFont="1" applyFill="1" applyBorder="1"/>
    <xf numFmtId="167" fontId="42" fillId="6" borderId="18" xfId="0" applyNumberFormat="1" applyFont="1" applyFill="1" applyBorder="1"/>
    <xf numFmtId="0" fontId="36" fillId="5" borderId="57" xfId="0" applyFont="1" applyFill="1" applyBorder="1" applyProtection="1">
      <protection locked="0"/>
    </xf>
    <xf numFmtId="167" fontId="42" fillId="6" borderId="26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167" fontId="36" fillId="5" borderId="22" xfId="0" applyNumberFormat="1" applyFont="1" applyFill="1" applyBorder="1" applyProtection="1">
      <protection locked="0"/>
    </xf>
    <xf numFmtId="167" fontId="36" fillId="6" borderId="22" xfId="0" applyNumberFormat="1" applyFont="1" applyFill="1" applyBorder="1"/>
    <xf numFmtId="167" fontId="36" fillId="6" borderId="50" xfId="0" applyNumberFormat="1" applyFont="1" applyFill="1" applyBorder="1"/>
    <xf numFmtId="167" fontId="42" fillId="6" borderId="22" xfId="0" applyNumberFormat="1" applyFont="1" applyFill="1" applyBorder="1"/>
    <xf numFmtId="167" fontId="42" fillId="6" borderId="50" xfId="0" applyNumberFormat="1" applyFont="1" applyFill="1" applyBorder="1"/>
    <xf numFmtId="167" fontId="12" fillId="6" borderId="41" xfId="0" applyNumberFormat="1" applyFont="1" applyFill="1" applyBorder="1"/>
    <xf numFmtId="0" fontId="36" fillId="5" borderId="52" xfId="0" applyFont="1" applyFill="1" applyBorder="1" applyProtection="1">
      <protection locked="0"/>
    </xf>
    <xf numFmtId="41" fontId="48" fillId="6" borderId="41" xfId="0" applyNumberFormat="1" applyFont="1" applyFill="1" applyBorder="1"/>
    <xf numFmtId="0" fontId="27" fillId="0" borderId="0" xfId="0" applyFont="1" applyAlignment="1">
      <alignment vertical="center"/>
    </xf>
    <xf numFmtId="0" fontId="36" fillId="19" borderId="19" xfId="0" applyFont="1" applyFill="1" applyBorder="1" applyAlignment="1">
      <alignment vertical="center" wrapText="1"/>
    </xf>
    <xf numFmtId="0" fontId="36" fillId="19" borderId="24" xfId="0" applyFont="1" applyFill="1" applyBorder="1" applyAlignment="1">
      <alignment vertical="center" wrapText="1"/>
    </xf>
    <xf numFmtId="0" fontId="42" fillId="19" borderId="4" xfId="0" applyFont="1" applyFill="1" applyBorder="1" applyAlignment="1">
      <alignment wrapText="1"/>
    </xf>
    <xf numFmtId="0" fontId="42" fillId="19" borderId="12" xfId="0" applyFont="1" applyFill="1" applyBorder="1" applyAlignment="1">
      <alignment wrapText="1"/>
    </xf>
    <xf numFmtId="0" fontId="42" fillId="19" borderId="11" xfId="0" applyFont="1" applyFill="1" applyBorder="1" applyAlignment="1">
      <alignment vertical="center" wrapText="1"/>
    </xf>
    <xf numFmtId="0" fontId="42" fillId="19" borderId="56" xfId="0" applyFont="1" applyFill="1" applyBorder="1" applyAlignment="1">
      <alignment vertical="center" wrapText="1"/>
    </xf>
    <xf numFmtId="0" fontId="41" fillId="19" borderId="13" xfId="0" applyFont="1" applyFill="1" applyBorder="1" applyAlignment="1">
      <alignment horizontal="center" vertical="center"/>
    </xf>
    <xf numFmtId="0" fontId="41" fillId="19" borderId="44" xfId="0" applyFont="1" applyFill="1" applyBorder="1" applyAlignment="1">
      <alignment horizontal="center" vertical="center"/>
    </xf>
    <xf numFmtId="0" fontId="41" fillId="19" borderId="9" xfId="0" applyFont="1" applyFill="1" applyBorder="1" applyAlignment="1">
      <alignment horizontal="center" vertical="center"/>
    </xf>
    <xf numFmtId="167" fontId="12" fillId="6" borderId="63" xfId="0" applyNumberFormat="1" applyFont="1" applyFill="1" applyBorder="1"/>
    <xf numFmtId="0" fontId="36" fillId="19" borderId="20" xfId="0" applyFont="1" applyFill="1" applyBorder="1" applyAlignment="1">
      <alignment vertical="center" wrapText="1"/>
    </xf>
    <xf numFmtId="0" fontId="41" fillId="19" borderId="53" xfId="0" applyFont="1" applyFill="1" applyBorder="1" applyAlignment="1">
      <alignment horizontal="center" vertical="center"/>
    </xf>
    <xf numFmtId="167" fontId="47" fillId="5" borderId="49" xfId="0" applyNumberFormat="1" applyFont="1" applyFill="1" applyBorder="1" applyProtection="1">
      <protection locked="0"/>
    </xf>
    <xf numFmtId="167" fontId="47" fillId="5" borderId="20" xfId="0" applyNumberFormat="1" applyFont="1" applyFill="1" applyBorder="1" applyProtection="1">
      <protection locked="0"/>
    </xf>
    <xf numFmtId="167" fontId="47" fillId="5" borderId="47" xfId="0" applyNumberFormat="1" applyFont="1" applyFill="1" applyBorder="1" applyProtection="1">
      <protection locked="0"/>
    </xf>
    <xf numFmtId="14" fontId="47" fillId="5" borderId="59" xfId="0" applyNumberFormat="1" applyFont="1" applyFill="1" applyBorder="1" applyAlignment="1" applyProtection="1">
      <alignment vertical="center"/>
      <protection locked="0"/>
    </xf>
    <xf numFmtId="14" fontId="47" fillId="5" borderId="46" xfId="0" applyNumberFormat="1" applyFont="1" applyFill="1" applyBorder="1" applyAlignment="1" applyProtection="1">
      <alignment vertical="center"/>
      <protection locked="0"/>
    </xf>
    <xf numFmtId="14" fontId="47" fillId="5" borderId="10" xfId="0" applyNumberFormat="1" applyFont="1" applyFill="1" applyBorder="1" applyAlignment="1" applyProtection="1">
      <alignment vertical="center"/>
      <protection locked="0"/>
    </xf>
    <xf numFmtId="0" fontId="36" fillId="17" borderId="20" xfId="0" applyFont="1" applyFill="1" applyBorder="1" applyAlignment="1">
      <alignment vertical="center" wrapText="1"/>
    </xf>
    <xf numFmtId="0" fontId="12" fillId="6" borderId="6" xfId="0" applyFont="1" applyFill="1" applyBorder="1"/>
    <xf numFmtId="0" fontId="41" fillId="19" borderId="32" xfId="0" applyFont="1" applyFill="1" applyBorder="1" applyAlignment="1">
      <alignment horizontal="center" vertical="center" wrapText="1"/>
    </xf>
    <xf numFmtId="0" fontId="50" fillId="11" borderId="29" xfId="0" applyFont="1" applyFill="1" applyBorder="1" applyAlignment="1">
      <alignment horizontal="center" vertical="center"/>
    </xf>
    <xf numFmtId="0" fontId="51" fillId="12" borderId="32" xfId="0" applyFont="1" applyFill="1" applyBorder="1" applyAlignment="1">
      <alignment horizontal="center" vertical="center"/>
    </xf>
    <xf numFmtId="0" fontId="51" fillId="11" borderId="31" xfId="0" applyFont="1" applyFill="1" applyBorder="1" applyAlignment="1">
      <alignment horizontal="center" vertical="center" wrapText="1"/>
    </xf>
    <xf numFmtId="4" fontId="51" fillId="11" borderId="31" xfId="0" applyNumberFormat="1" applyFont="1" applyFill="1" applyBorder="1" applyAlignment="1">
      <alignment horizontal="center" vertical="center"/>
    </xf>
    <xf numFmtId="165" fontId="29" fillId="6" borderId="19" xfId="0" applyNumberFormat="1" applyFont="1" applyFill="1" applyBorder="1"/>
    <xf numFmtId="0" fontId="53" fillId="6" borderId="26" xfId="0" applyFont="1" applyFill="1" applyBorder="1" applyAlignment="1" applyProtection="1">
      <alignment vertical="center"/>
      <protection locked="0"/>
    </xf>
    <xf numFmtId="165" fontId="29" fillId="13" borderId="19" xfId="0" applyNumberFormat="1" applyFont="1" applyFill="1" applyBorder="1" applyAlignment="1">
      <alignment vertical="center"/>
    </xf>
    <xf numFmtId="4" fontId="22" fillId="0" borderId="2" xfId="0" applyNumberFormat="1" applyFont="1" applyBorder="1" applyAlignment="1" applyProtection="1">
      <alignment horizontal="center" vertical="top"/>
      <protection hidden="1"/>
    </xf>
    <xf numFmtId="0" fontId="22" fillId="0" borderId="3" xfId="0" applyFont="1" applyBorder="1" applyAlignment="1" applyProtection="1">
      <alignment vertical="top"/>
      <protection hidden="1"/>
    </xf>
    <xf numFmtId="165" fontId="29" fillId="16" borderId="32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51" fillId="12" borderId="10" xfId="0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top"/>
      <protection locked="0"/>
    </xf>
    <xf numFmtId="0" fontId="36" fillId="5" borderId="58" xfId="0" applyFont="1" applyFill="1" applyBorder="1" applyProtection="1">
      <protection locked="0"/>
    </xf>
    <xf numFmtId="0" fontId="36" fillId="5" borderId="9" xfId="0" applyFont="1" applyFill="1" applyBorder="1" applyProtection="1">
      <protection locked="0"/>
    </xf>
    <xf numFmtId="41" fontId="48" fillId="6" borderId="26" xfId="0" applyNumberFormat="1" applyFont="1" applyFill="1" applyBorder="1" applyAlignment="1">
      <alignment horizontal="right"/>
    </xf>
    <xf numFmtId="0" fontId="11" fillId="0" borderId="2" xfId="0" applyFont="1" applyBorder="1"/>
    <xf numFmtId="0" fontId="19" fillId="0" borderId="0" xfId="0" applyFont="1" applyAlignment="1" applyProtection="1">
      <alignment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>
      <alignment vertical="center"/>
    </xf>
    <xf numFmtId="0" fontId="42" fillId="19" borderId="19" xfId="0" applyFont="1" applyFill="1" applyBorder="1" applyAlignment="1">
      <alignment horizontal="center" vertical="center" wrapText="1"/>
    </xf>
    <xf numFmtId="0" fontId="42" fillId="19" borderId="19" xfId="0" applyFont="1" applyFill="1" applyBorder="1" applyAlignment="1">
      <alignment vertical="center"/>
    </xf>
    <xf numFmtId="0" fontId="42" fillId="19" borderId="19" xfId="0" applyFont="1" applyFill="1" applyBorder="1" applyAlignment="1">
      <alignment horizontal="center" vertical="center"/>
    </xf>
    <xf numFmtId="0" fontId="42" fillId="19" borderId="19" xfId="0" applyFont="1" applyFill="1" applyBorder="1" applyAlignment="1">
      <alignment vertical="center" wrapText="1"/>
    </xf>
    <xf numFmtId="0" fontId="54" fillId="5" borderId="19" xfId="0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49" fontId="54" fillId="14" borderId="19" xfId="0" applyNumberFormat="1" applyFont="1" applyFill="1" applyBorder="1" applyAlignment="1" applyProtection="1">
      <alignment horizontal="center" vertical="center"/>
      <protection locked="0"/>
    </xf>
    <xf numFmtId="0" fontId="54" fillId="14" borderId="19" xfId="0" applyFont="1" applyFill="1" applyBorder="1" applyAlignment="1" applyProtection="1">
      <alignment horizontal="center" vertical="center"/>
      <protection locked="0"/>
    </xf>
    <xf numFmtId="4" fontId="54" fillId="0" borderId="0" xfId="0" applyNumberFormat="1" applyFont="1" applyAlignment="1">
      <alignment vertical="center"/>
    </xf>
    <xf numFmtId="4" fontId="54" fillId="8" borderId="19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14" fontId="54" fillId="5" borderId="19" xfId="0" applyNumberFormat="1" applyFont="1" applyFill="1" applyBorder="1" applyAlignment="1" applyProtection="1">
      <alignment horizontal="center" vertical="center"/>
      <protection locked="0"/>
    </xf>
    <xf numFmtId="165" fontId="30" fillId="5" borderId="19" xfId="0" applyNumberFormat="1" applyFont="1" applyFill="1" applyBorder="1" applyProtection="1">
      <protection locked="0"/>
    </xf>
    <xf numFmtId="49" fontId="54" fillId="5" borderId="19" xfId="0" applyNumberFormat="1" applyFont="1" applyFill="1" applyBorder="1" applyAlignment="1" applyProtection="1">
      <alignment vertical="center"/>
      <protection locked="0"/>
    </xf>
    <xf numFmtId="165" fontId="30" fillId="6" borderId="19" xfId="0" applyNumberFormat="1" applyFont="1" applyFill="1" applyBorder="1"/>
    <xf numFmtId="4" fontId="54" fillId="5" borderId="19" xfId="0" applyNumberFormat="1" applyFont="1" applyFill="1" applyBorder="1" applyAlignment="1" applyProtection="1">
      <alignment horizontal="center" vertical="center"/>
      <protection locked="0"/>
    </xf>
    <xf numFmtId="4" fontId="54" fillId="0" borderId="0" xfId="0" applyNumberFormat="1" applyFont="1" applyAlignment="1" applyProtection="1">
      <alignment horizontal="center" vertical="center"/>
      <protection locked="0"/>
    </xf>
    <xf numFmtId="49" fontId="54" fillId="15" borderId="19" xfId="0" applyNumberFormat="1" applyFont="1" applyFill="1" applyBorder="1" applyAlignment="1" applyProtection="1">
      <alignment horizontal="left" vertical="center"/>
      <protection locked="0"/>
    </xf>
    <xf numFmtId="49" fontId="54" fillId="15" borderId="19" xfId="0" applyNumberFormat="1" applyFont="1" applyFill="1" applyBorder="1" applyAlignment="1" applyProtection="1">
      <alignment horizontal="left" vertical="center" wrapText="1"/>
      <protection locked="0"/>
    </xf>
    <xf numFmtId="0" fontId="45" fillId="28" borderId="19" xfId="0" applyFont="1" applyFill="1" applyBorder="1" applyAlignment="1">
      <alignment horizontal="center" vertical="center"/>
    </xf>
    <xf numFmtId="0" fontId="12" fillId="27" borderId="40" xfId="0" applyFont="1" applyFill="1" applyBorder="1"/>
    <xf numFmtId="0" fontId="12" fillId="27" borderId="11" xfId="0" applyFont="1" applyFill="1" applyBorder="1" applyAlignment="1">
      <alignment vertical="center" wrapText="1"/>
    </xf>
    <xf numFmtId="0" fontId="12" fillId="27" borderId="12" xfId="0" applyFont="1" applyFill="1" applyBorder="1" applyAlignment="1">
      <alignment horizontal="center" vertical="center" wrapText="1"/>
    </xf>
    <xf numFmtId="0" fontId="12" fillId="27" borderId="12" xfId="0" applyFont="1" applyFill="1" applyBorder="1" applyAlignment="1">
      <alignment vertical="center" wrapText="1"/>
    </xf>
    <xf numFmtId="0" fontId="41" fillId="27" borderId="13" xfId="0" applyFont="1" applyFill="1" applyBorder="1" applyAlignment="1">
      <alignment horizontal="center" vertical="center" wrapText="1"/>
    </xf>
    <xf numFmtId="0" fontId="12" fillId="27" borderId="40" xfId="0" applyFont="1" applyFill="1" applyBorder="1" applyAlignment="1">
      <alignment wrapText="1"/>
    </xf>
    <xf numFmtId="0" fontId="12" fillId="27" borderId="36" xfId="0" applyFont="1" applyFill="1" applyBorder="1"/>
    <xf numFmtId="0" fontId="11" fillId="27" borderId="16" xfId="0" applyFont="1" applyFill="1" applyBorder="1" applyAlignment="1">
      <alignment horizontal="center"/>
    </xf>
    <xf numFmtId="0" fontId="11" fillId="27" borderId="19" xfId="0" applyFont="1" applyFill="1" applyBorder="1" applyAlignment="1">
      <alignment horizontal="center"/>
    </xf>
    <xf numFmtId="0" fontId="11" fillId="27" borderId="13" xfId="0" applyFont="1" applyFill="1" applyBorder="1" applyAlignment="1">
      <alignment horizontal="center"/>
    </xf>
    <xf numFmtId="0" fontId="49" fillId="0" borderId="0" xfId="0" applyFont="1" applyAlignment="1" applyProtection="1">
      <alignment horizontal="left" vertical="top"/>
      <protection locked="0"/>
    </xf>
    <xf numFmtId="0" fontId="23" fillId="0" borderId="0" xfId="0" applyFont="1" applyAlignment="1">
      <alignment vertical="center" textRotation="255"/>
    </xf>
    <xf numFmtId="0" fontId="35" fillId="15" borderId="58" xfId="0" applyFont="1" applyFill="1" applyBorder="1" applyAlignment="1" applyProtection="1">
      <alignment vertical="center" wrapText="1"/>
      <protection locked="0"/>
    </xf>
    <xf numFmtId="0" fontId="36" fillId="26" borderId="20" xfId="0" applyFont="1" applyFill="1" applyBorder="1" applyAlignment="1">
      <alignment vertical="center" wrapText="1"/>
    </xf>
    <xf numFmtId="0" fontId="36" fillId="26" borderId="19" xfId="0" applyFont="1" applyFill="1" applyBorder="1" applyAlignment="1">
      <alignment vertical="center" wrapText="1"/>
    </xf>
    <xf numFmtId="0" fontId="36" fillId="26" borderId="24" xfId="0" applyFont="1" applyFill="1" applyBorder="1" applyAlignment="1">
      <alignment vertical="center" wrapText="1"/>
    </xf>
    <xf numFmtId="0" fontId="42" fillId="26" borderId="4" xfId="0" applyFont="1" applyFill="1" applyBorder="1" applyAlignment="1">
      <alignment wrapText="1"/>
    </xf>
    <xf numFmtId="0" fontId="42" fillId="26" borderId="12" xfId="0" applyFont="1" applyFill="1" applyBorder="1" applyAlignment="1">
      <alignment wrapText="1"/>
    </xf>
    <xf numFmtId="0" fontId="42" fillId="26" borderId="11" xfId="0" applyFont="1" applyFill="1" applyBorder="1" applyAlignment="1">
      <alignment vertical="center" wrapText="1"/>
    </xf>
    <xf numFmtId="0" fontId="42" fillId="26" borderId="56" xfId="0" applyFont="1" applyFill="1" applyBorder="1" applyAlignment="1">
      <alignment vertical="center" wrapText="1"/>
    </xf>
    <xf numFmtId="0" fontId="41" fillId="26" borderId="53" xfId="0" applyFont="1" applyFill="1" applyBorder="1" applyAlignment="1">
      <alignment horizontal="center" vertical="center"/>
    </xf>
    <xf numFmtId="0" fontId="41" fillId="26" borderId="13" xfId="0" applyFont="1" applyFill="1" applyBorder="1" applyAlignment="1">
      <alignment horizontal="center" vertical="center"/>
    </xf>
    <xf numFmtId="0" fontId="41" fillId="26" borderId="44" xfId="0" applyFont="1" applyFill="1" applyBorder="1" applyAlignment="1">
      <alignment horizontal="center" vertical="center"/>
    </xf>
    <xf numFmtId="0" fontId="41" fillId="26" borderId="9" xfId="0" applyFont="1" applyFill="1" applyBorder="1" applyAlignment="1">
      <alignment horizontal="center" vertical="center"/>
    </xf>
    <xf numFmtId="0" fontId="41" fillId="26" borderId="32" xfId="0" applyFont="1" applyFill="1" applyBorder="1" applyAlignment="1">
      <alignment horizontal="center" vertical="center" wrapText="1"/>
    </xf>
    <xf numFmtId="0" fontId="42" fillId="26" borderId="19" xfId="0" applyFont="1" applyFill="1" applyBorder="1" applyAlignment="1">
      <alignment horizontal="center" vertical="center" wrapText="1"/>
    </xf>
    <xf numFmtId="0" fontId="42" fillId="26" borderId="19" xfId="0" applyFont="1" applyFill="1" applyBorder="1" applyAlignment="1">
      <alignment vertical="center"/>
    </xf>
    <xf numFmtId="0" fontId="42" fillId="26" borderId="19" xfId="0" applyFont="1" applyFill="1" applyBorder="1" applyAlignment="1">
      <alignment horizontal="center" vertical="center"/>
    </xf>
    <xf numFmtId="0" fontId="42" fillId="26" borderId="19" xfId="0" applyFont="1" applyFill="1" applyBorder="1" applyAlignment="1">
      <alignment vertical="center" wrapText="1"/>
    </xf>
    <xf numFmtId="0" fontId="42" fillId="26" borderId="46" xfId="0" applyFont="1" applyFill="1" applyBorder="1" applyAlignment="1">
      <alignment wrapText="1"/>
    </xf>
    <xf numFmtId="167" fontId="48" fillId="5" borderId="57" xfId="0" applyNumberFormat="1" applyFont="1" applyFill="1" applyBorder="1" applyProtection="1">
      <protection locked="0"/>
    </xf>
    <xf numFmtId="167" fontId="42" fillId="5" borderId="16" xfId="0" applyNumberFormat="1" applyFont="1" applyFill="1" applyBorder="1" applyProtection="1">
      <protection locked="0"/>
    </xf>
    <xf numFmtId="167" fontId="48" fillId="5" borderId="45" xfId="0" applyNumberFormat="1" applyFont="1" applyFill="1" applyBorder="1" applyProtection="1">
      <protection locked="0"/>
    </xf>
    <xf numFmtId="167" fontId="42" fillId="5" borderId="19" xfId="0" applyNumberFormat="1" applyFont="1" applyFill="1" applyBorder="1" applyProtection="1">
      <protection locked="0"/>
    </xf>
    <xf numFmtId="167" fontId="48" fillId="5" borderId="52" xfId="0" applyNumberFormat="1" applyFont="1" applyFill="1" applyBorder="1" applyProtection="1">
      <protection locked="0"/>
    </xf>
    <xf numFmtId="167" fontId="42" fillId="5" borderId="22" xfId="0" applyNumberFormat="1" applyFont="1" applyFill="1" applyBorder="1" applyProtection="1">
      <protection locked="0"/>
    </xf>
    <xf numFmtId="0" fontId="58" fillId="30" borderId="6" xfId="0" applyFont="1" applyFill="1" applyBorder="1"/>
    <xf numFmtId="167" fontId="58" fillId="30" borderId="41" xfId="0" applyNumberFormat="1" applyFont="1" applyFill="1" applyBorder="1"/>
    <xf numFmtId="167" fontId="58" fillId="30" borderId="63" xfId="0" applyNumberFormat="1" applyFont="1" applyFill="1" applyBorder="1"/>
    <xf numFmtId="0" fontId="42" fillId="6" borderId="40" xfId="0" applyFont="1" applyFill="1" applyBorder="1" applyAlignment="1">
      <alignment wrapText="1"/>
    </xf>
    <xf numFmtId="0" fontId="42" fillId="6" borderId="41" xfId="0" applyFont="1" applyFill="1" applyBorder="1"/>
    <xf numFmtId="0" fontId="42" fillId="6" borderId="42" xfId="0" applyFont="1" applyFill="1" applyBorder="1"/>
    <xf numFmtId="0" fontId="11" fillId="0" borderId="1" xfId="0" applyFont="1" applyBorder="1"/>
    <xf numFmtId="4" fontId="11" fillId="0" borderId="2" xfId="0" applyNumberFormat="1" applyFont="1" applyBorder="1"/>
    <xf numFmtId="0" fontId="5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0" fillId="0" borderId="2" xfId="0" applyFont="1" applyBorder="1"/>
    <xf numFmtId="0" fontId="11" fillId="0" borderId="3" xfId="0" applyFont="1" applyBorder="1"/>
    <xf numFmtId="0" fontId="11" fillId="0" borderId="14" xfId="0" applyFont="1" applyBorder="1"/>
    <xf numFmtId="0" fontId="11" fillId="0" borderId="25" xfId="0" applyFont="1" applyBorder="1"/>
    <xf numFmtId="0" fontId="61" fillId="0" borderId="0" xfId="0" applyFont="1" applyAlignment="1">
      <alignment horizontal="center" vertical="center"/>
    </xf>
    <xf numFmtId="4" fontId="11" fillId="0" borderId="0" xfId="0" applyNumberFormat="1" applyFont="1"/>
    <xf numFmtId="0" fontId="33" fillId="0" borderId="0" xfId="0" applyFont="1" applyAlignment="1" applyProtection="1">
      <alignment horizontal="center" vertical="center"/>
      <protection locked="0"/>
    </xf>
    <xf numFmtId="0" fontId="62" fillId="0" borderId="0" xfId="0" applyFont="1"/>
    <xf numFmtId="4" fontId="63" fillId="0" borderId="0" xfId="0" applyNumberFormat="1" applyFont="1"/>
    <xf numFmtId="0" fontId="26" fillId="0" borderId="0" xfId="0" applyFont="1" applyAlignment="1">
      <alignment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64" fillId="0" borderId="14" xfId="0" applyFont="1" applyBorder="1"/>
    <xf numFmtId="0" fontId="64" fillId="0" borderId="25" xfId="0" applyFont="1" applyBorder="1"/>
    <xf numFmtId="0" fontId="64" fillId="0" borderId="0" xfId="0" applyFont="1" applyAlignment="1">
      <alignment horizontal="center" vertical="center"/>
    </xf>
    <xf numFmtId="0" fontId="64" fillId="0" borderId="0" xfId="0" applyFont="1"/>
    <xf numFmtId="0" fontId="61" fillId="0" borderId="0" xfId="0" applyFont="1" applyAlignment="1">
      <alignment horizontal="right" vertical="center"/>
    </xf>
    <xf numFmtId="0" fontId="66" fillId="0" borderId="1" xfId="0" applyFont="1" applyBorder="1"/>
    <xf numFmtId="0" fontId="66" fillId="0" borderId="2" xfId="0" applyFont="1" applyBorder="1"/>
    <xf numFmtId="4" fontId="67" fillId="0" borderId="2" xfId="0" applyNumberFormat="1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26" fillId="0" borderId="2" xfId="0" applyFont="1" applyBorder="1" applyAlignment="1">
      <alignment vertical="center"/>
    </xf>
    <xf numFmtId="4" fontId="26" fillId="0" borderId="37" xfId="0" applyNumberFormat="1" applyFont="1" applyBorder="1" applyAlignment="1">
      <alignment vertical="center"/>
    </xf>
    <xf numFmtId="0" fontId="66" fillId="0" borderId="3" xfId="0" applyFont="1" applyBorder="1"/>
    <xf numFmtId="0" fontId="66" fillId="0" borderId="0" xfId="0" applyFont="1"/>
    <xf numFmtId="0" fontId="69" fillId="0" borderId="14" xfId="0" applyFont="1" applyBorder="1"/>
    <xf numFmtId="0" fontId="45" fillId="0" borderId="0" xfId="0" applyFont="1" applyAlignment="1">
      <alignment horizontal="center" vertical="center"/>
    </xf>
    <xf numFmtId="0" fontId="49" fillId="0" borderId="0" xfId="0" applyFont="1"/>
    <xf numFmtId="4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4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69" fillId="0" borderId="25" xfId="0" applyFont="1" applyBorder="1"/>
    <xf numFmtId="0" fontId="69" fillId="0" borderId="0" xfId="0" applyFont="1"/>
    <xf numFmtId="0" fontId="49" fillId="0" borderId="14" xfId="0" applyFont="1" applyBorder="1"/>
    <xf numFmtId="0" fontId="49" fillId="0" borderId="25" xfId="0" applyFont="1" applyBorder="1"/>
    <xf numFmtId="0" fontId="50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50" fillId="0" borderId="0" xfId="0" applyFont="1" applyAlignment="1">
      <alignment wrapText="1"/>
    </xf>
    <xf numFmtId="4" fontId="49" fillId="0" borderId="0" xfId="0" applyNumberFormat="1" applyFont="1"/>
    <xf numFmtId="0" fontId="15" fillId="0" borderId="14" xfId="0" applyFont="1" applyBorder="1"/>
    <xf numFmtId="4" fontId="15" fillId="0" borderId="0" xfId="0" applyNumberFormat="1" applyFont="1"/>
    <xf numFmtId="4" fontId="51" fillId="0" borderId="0" xfId="0" applyNumberFormat="1" applyFont="1" applyAlignment="1">
      <alignment horizontal="center" vertical="center"/>
    </xf>
    <xf numFmtId="0" fontId="15" fillId="0" borderId="25" xfId="0" applyFont="1" applyBorder="1"/>
    <xf numFmtId="0" fontId="15" fillId="0" borderId="0" xfId="0" applyFont="1"/>
    <xf numFmtId="0" fontId="70" fillId="0" borderId="14" xfId="0" applyFont="1" applyBorder="1" applyProtection="1">
      <protection hidden="1"/>
    </xf>
    <xf numFmtId="4" fontId="70" fillId="0" borderId="0" xfId="0" applyNumberFormat="1" applyFont="1" applyProtection="1">
      <protection hidden="1"/>
    </xf>
    <xf numFmtId="0" fontId="71" fillId="0" borderId="0" xfId="0" applyFont="1" applyAlignment="1" applyProtection="1">
      <alignment horizontal="center"/>
      <protection hidden="1"/>
    </xf>
    <xf numFmtId="0" fontId="72" fillId="0" borderId="0" xfId="0" applyFont="1" applyAlignment="1" applyProtection="1">
      <alignment horizontal="center"/>
      <protection hidden="1"/>
    </xf>
    <xf numFmtId="0" fontId="55" fillId="0" borderId="0" xfId="0" applyFont="1" applyAlignment="1" applyProtection="1">
      <alignment horizontal="center"/>
      <protection hidden="1"/>
    </xf>
    <xf numFmtId="0" fontId="55" fillId="0" borderId="0" xfId="0" applyFont="1" applyProtection="1">
      <protection hidden="1"/>
    </xf>
    <xf numFmtId="4" fontId="55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 vertical="top" wrapText="1"/>
      <protection hidden="1"/>
    </xf>
    <xf numFmtId="0" fontId="70" fillId="0" borderId="25" xfId="0" applyFont="1" applyBorder="1" applyProtection="1">
      <protection hidden="1"/>
    </xf>
    <xf numFmtId="0" fontId="70" fillId="0" borderId="0" xfId="0" applyFont="1" applyProtection="1">
      <protection hidden="1"/>
    </xf>
    <xf numFmtId="0" fontId="64" fillId="0" borderId="14" xfId="0" applyFont="1" applyBorder="1" applyAlignment="1">
      <alignment vertical="center"/>
    </xf>
    <xf numFmtId="4" fontId="64" fillId="0" borderId="0" xfId="0" applyNumberFormat="1" applyFont="1" applyAlignment="1">
      <alignment vertical="center"/>
    </xf>
    <xf numFmtId="0" fontId="64" fillId="0" borderId="25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73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1" fontId="49" fillId="0" borderId="2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hidden="1"/>
    </xf>
    <xf numFmtId="4" fontId="51" fillId="0" borderId="0" xfId="0" applyNumberFormat="1" applyFont="1" applyAlignment="1">
      <alignment vertical="center"/>
    </xf>
    <xf numFmtId="4" fontId="49" fillId="0" borderId="0" xfId="0" applyNumberFormat="1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4" fontId="51" fillId="0" borderId="0" xfId="0" applyNumberFormat="1" applyFont="1" applyAlignment="1" applyProtection="1">
      <alignment vertical="center"/>
      <protection hidden="1"/>
    </xf>
    <xf numFmtId="4" fontId="51" fillId="0" borderId="0" xfId="0" applyNumberFormat="1" applyFont="1" applyAlignment="1" applyProtection="1">
      <alignment horizontal="right" vertical="center"/>
      <protection hidden="1"/>
    </xf>
    <xf numFmtId="4" fontId="49" fillId="0" borderId="0" xfId="0" applyNumberFormat="1" applyFont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vertical="top"/>
      <protection hidden="1"/>
    </xf>
    <xf numFmtId="4" fontId="75" fillId="0" borderId="0" xfId="0" applyNumberFormat="1" applyFont="1" applyAlignment="1" applyProtection="1">
      <alignment horizontal="center" vertical="top"/>
      <protection hidden="1"/>
    </xf>
    <xf numFmtId="0" fontId="71" fillId="0" borderId="0" xfId="0" applyFont="1" applyAlignment="1" applyProtection="1">
      <alignment horizontal="center" vertical="top"/>
      <protection hidden="1"/>
    </xf>
    <xf numFmtId="0" fontId="72" fillId="0" borderId="0" xfId="0" applyFont="1" applyAlignment="1" applyProtection="1">
      <alignment horizontal="center" vertical="top"/>
      <protection hidden="1"/>
    </xf>
    <xf numFmtId="4" fontId="22" fillId="0" borderId="0" xfId="0" applyNumberFormat="1" applyFont="1" applyAlignment="1" applyProtection="1">
      <alignment horizontal="center"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74" fillId="0" borderId="25" xfId="0" applyFont="1" applyBorder="1" applyAlignment="1" applyProtection="1">
      <alignment vertical="top"/>
      <protection hidden="1"/>
    </xf>
    <xf numFmtId="0" fontId="74" fillId="0" borderId="0" xfId="0" applyFont="1" applyAlignment="1" applyProtection="1">
      <alignment vertical="top"/>
      <protection hidden="1"/>
    </xf>
    <xf numFmtId="0" fontId="22" fillId="0" borderId="2" xfId="0" applyFont="1" applyBorder="1" applyAlignment="1" applyProtection="1">
      <alignment vertical="top"/>
      <protection hidden="1"/>
    </xf>
    <xf numFmtId="0" fontId="71" fillId="0" borderId="0" xfId="0" applyFont="1" applyAlignment="1">
      <alignment horizontal="center"/>
    </xf>
    <xf numFmtId="0" fontId="39" fillId="0" borderId="0" xfId="0" applyFont="1"/>
    <xf numFmtId="0" fontId="39" fillId="0" borderId="7" xfId="0" applyFont="1" applyBorder="1"/>
    <xf numFmtId="4" fontId="39" fillId="0" borderId="7" xfId="0" applyNumberFormat="1" applyFont="1" applyBorder="1"/>
    <xf numFmtId="0" fontId="59" fillId="0" borderId="0" xfId="0" applyFont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4" fontId="11" fillId="0" borderId="7" xfId="0" applyNumberFormat="1" applyFont="1" applyBorder="1"/>
    <xf numFmtId="0" fontId="59" fillId="0" borderId="7" xfId="0" applyFont="1" applyBorder="1" applyAlignment="1">
      <alignment horizontal="center"/>
    </xf>
    <xf numFmtId="0" fontId="72" fillId="0" borderId="7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56" fillId="0" borderId="7" xfId="0" applyFont="1" applyBorder="1"/>
    <xf numFmtId="0" fontId="11" fillId="0" borderId="8" xfId="0" applyFont="1" applyBorder="1"/>
    <xf numFmtId="0" fontId="7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6" fillId="0" borderId="0" xfId="0" applyFont="1"/>
    <xf numFmtId="0" fontId="73" fillId="0" borderId="2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2" xfId="0" applyFont="1" applyBorder="1"/>
    <xf numFmtId="0" fontId="49" fillId="0" borderId="2" xfId="0" applyFont="1" applyBorder="1" applyAlignment="1">
      <alignment vertical="center"/>
    </xf>
    <xf numFmtId="4" fontId="50" fillId="0" borderId="2" xfId="0" applyNumberFormat="1" applyFont="1" applyBorder="1" applyAlignment="1">
      <alignment horizontal="center"/>
    </xf>
    <xf numFmtId="4" fontId="49" fillId="0" borderId="37" xfId="0" applyNumberFormat="1" applyFont="1" applyBorder="1" applyAlignment="1">
      <alignment vertical="center"/>
    </xf>
    <xf numFmtId="0" fontId="59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>
      <alignment horizontal="center"/>
    </xf>
    <xf numFmtId="0" fontId="60" fillId="0" borderId="0" xfId="0" applyFont="1"/>
    <xf numFmtId="49" fontId="54" fillId="5" borderId="19" xfId="0" applyNumberFormat="1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center" wrapText="1"/>
    </xf>
    <xf numFmtId="0" fontId="65" fillId="0" borderId="0" xfId="0" applyFont="1" applyAlignment="1">
      <alignment vertical="center"/>
    </xf>
    <xf numFmtId="0" fontId="20" fillId="0" borderId="0" xfId="0" applyFont="1" applyAlignment="1" applyProtection="1">
      <alignment horizontal="center" vertical="center"/>
      <protection locked="0"/>
    </xf>
    <xf numFmtId="0" fontId="76" fillId="0" borderId="0" xfId="0" applyFont="1"/>
    <xf numFmtId="0" fontId="11" fillId="4" borderId="0" xfId="0" applyFont="1" applyFill="1"/>
    <xf numFmtId="167" fontId="11" fillId="7" borderId="71" xfId="0" applyNumberFormat="1" applyFont="1" applyFill="1" applyBorder="1"/>
    <xf numFmtId="49" fontId="11" fillId="0" borderId="0" xfId="0" applyNumberFormat="1" applyFont="1" applyProtection="1">
      <protection locked="0"/>
    </xf>
    <xf numFmtId="0" fontId="11" fillId="7" borderId="45" xfId="0" applyFont="1" applyFill="1" applyBorder="1"/>
    <xf numFmtId="0" fontId="12" fillId="6" borderId="45" xfId="0" applyFont="1" applyFill="1" applyBorder="1"/>
    <xf numFmtId="0" fontId="12" fillId="0" borderId="45" xfId="0" applyFont="1" applyBorder="1"/>
    <xf numFmtId="0" fontId="22" fillId="0" borderId="14" xfId="0" applyFont="1" applyBorder="1" applyAlignment="1" applyProtection="1">
      <alignment horizontal="center" vertical="top"/>
      <protection hidden="1"/>
    </xf>
    <xf numFmtId="0" fontId="11" fillId="0" borderId="71" xfId="0" applyFont="1" applyBorder="1"/>
    <xf numFmtId="0" fontId="18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Protection="1">
      <protection locked="0"/>
    </xf>
    <xf numFmtId="0" fontId="12" fillId="0" borderId="1" xfId="0" applyFont="1" applyBorder="1"/>
    <xf numFmtId="0" fontId="11" fillId="0" borderId="2" xfId="0" applyFont="1" applyBorder="1" applyAlignment="1">
      <alignment wrapText="1"/>
    </xf>
    <xf numFmtId="0" fontId="11" fillId="5" borderId="42" xfId="0" applyFont="1" applyFill="1" applyBorder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25" xfId="0" applyFont="1" applyBorder="1" applyAlignment="1">
      <alignment horizontal="center" vertical="center" wrapText="1"/>
    </xf>
    <xf numFmtId="0" fontId="12" fillId="17" borderId="10" xfId="0" applyFont="1" applyFill="1" applyBorder="1" applyAlignment="1">
      <alignment horizontal="center" vertical="center" wrapText="1"/>
    </xf>
    <xf numFmtId="0" fontId="36" fillId="5" borderId="18" xfId="0" applyFont="1" applyFill="1" applyBorder="1" applyProtection="1">
      <protection locked="0"/>
    </xf>
    <xf numFmtId="0" fontId="11" fillId="5" borderId="16" xfId="0" applyFont="1" applyFill="1" applyBorder="1" applyProtection="1">
      <protection locked="0"/>
    </xf>
    <xf numFmtId="2" fontId="11" fillId="5" borderId="16" xfId="0" applyNumberFormat="1" applyFont="1" applyFill="1" applyBorder="1" applyProtection="1">
      <protection locked="0"/>
    </xf>
    <xf numFmtId="14" fontId="11" fillId="5" borderId="16" xfId="0" applyNumberFormat="1" applyFont="1" applyFill="1" applyBorder="1" applyProtection="1">
      <protection locked="0"/>
    </xf>
    <xf numFmtId="0" fontId="11" fillId="5" borderId="16" xfId="0" applyFont="1" applyFill="1" applyBorder="1" applyAlignment="1" applyProtection="1">
      <alignment wrapText="1"/>
      <protection locked="0"/>
    </xf>
    <xf numFmtId="0" fontId="11" fillId="5" borderId="59" xfId="0" applyFont="1" applyFill="1" applyBorder="1" applyAlignment="1" applyProtection="1">
      <alignment wrapText="1"/>
      <protection locked="0"/>
    </xf>
    <xf numFmtId="0" fontId="36" fillId="5" borderId="24" xfId="0" applyFont="1" applyFill="1" applyBorder="1" applyProtection="1">
      <protection locked="0"/>
    </xf>
    <xf numFmtId="0" fontId="11" fillId="5" borderId="19" xfId="0" applyFont="1" applyFill="1" applyBorder="1" applyProtection="1">
      <protection locked="0"/>
    </xf>
    <xf numFmtId="2" fontId="11" fillId="5" borderId="19" xfId="0" applyNumberFormat="1" applyFont="1" applyFill="1" applyBorder="1" applyProtection="1">
      <protection locked="0"/>
    </xf>
    <xf numFmtId="14" fontId="11" fillId="5" borderId="19" xfId="0" applyNumberFormat="1" applyFont="1" applyFill="1" applyBorder="1" applyProtection="1">
      <protection locked="0"/>
    </xf>
    <xf numFmtId="0" fontId="11" fillId="5" borderId="19" xfId="0" applyFont="1" applyFill="1" applyBorder="1" applyAlignment="1" applyProtection="1">
      <alignment wrapText="1"/>
      <protection locked="0"/>
    </xf>
    <xf numFmtId="0" fontId="11" fillId="5" borderId="46" xfId="0" applyFont="1" applyFill="1" applyBorder="1" applyAlignment="1" applyProtection="1">
      <alignment wrapText="1"/>
      <protection locked="0"/>
    </xf>
    <xf numFmtId="0" fontId="36" fillId="5" borderId="44" xfId="0" applyFont="1" applyFill="1" applyBorder="1" applyProtection="1">
      <protection locked="0"/>
    </xf>
    <xf numFmtId="0" fontId="11" fillId="5" borderId="13" xfId="0" applyFont="1" applyFill="1" applyBorder="1" applyProtection="1">
      <protection locked="0"/>
    </xf>
    <xf numFmtId="2" fontId="11" fillId="5" borderId="13" xfId="0" applyNumberFormat="1" applyFont="1" applyFill="1" applyBorder="1" applyProtection="1">
      <protection locked="0"/>
    </xf>
    <xf numFmtId="14" fontId="11" fillId="5" borderId="13" xfId="0" applyNumberFormat="1" applyFont="1" applyFill="1" applyBorder="1" applyProtection="1"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1" fillId="5" borderId="10" xfId="0" applyFont="1" applyFill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164" fontId="11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11" fillId="5" borderId="46" xfId="0" applyFont="1" applyFill="1" applyBorder="1" applyProtection="1">
      <protection locked="0"/>
    </xf>
    <xf numFmtId="0" fontId="11" fillId="5" borderId="30" xfId="0" applyFont="1" applyFill="1" applyBorder="1" applyProtection="1">
      <protection locked="0"/>
    </xf>
    <xf numFmtId="0" fontId="11" fillId="5" borderId="28" xfId="0" applyFont="1" applyFill="1" applyBorder="1" applyProtection="1">
      <protection locked="0"/>
    </xf>
    <xf numFmtId="0" fontId="11" fillId="5" borderId="29" xfId="0" applyFont="1" applyFill="1" applyBorder="1" applyProtection="1">
      <protection locked="0"/>
    </xf>
    <xf numFmtId="0" fontId="77" fillId="0" borderId="0" xfId="0" applyFont="1"/>
    <xf numFmtId="0" fontId="11" fillId="5" borderId="22" xfId="0" applyFont="1" applyFill="1" applyBorder="1" applyProtection="1">
      <protection locked="0"/>
    </xf>
    <xf numFmtId="0" fontId="41" fillId="17" borderId="47" xfId="0" applyFont="1" applyFill="1" applyBorder="1" applyAlignment="1">
      <alignment horizontal="center" vertical="center"/>
    </xf>
    <xf numFmtId="0" fontId="41" fillId="17" borderId="22" xfId="0" applyFont="1" applyFill="1" applyBorder="1" applyAlignment="1">
      <alignment horizontal="center" vertical="center"/>
    </xf>
    <xf numFmtId="0" fontId="41" fillId="17" borderId="50" xfId="0" applyFont="1" applyFill="1" applyBorder="1" applyAlignment="1">
      <alignment horizontal="center" vertical="center"/>
    </xf>
    <xf numFmtId="0" fontId="41" fillId="17" borderId="52" xfId="0" applyFont="1" applyFill="1" applyBorder="1" applyAlignment="1">
      <alignment horizontal="center" vertical="center"/>
    </xf>
    <xf numFmtId="0" fontId="41" fillId="17" borderId="29" xfId="0" applyFont="1" applyFill="1" applyBorder="1" applyAlignment="1">
      <alignment horizontal="center" vertical="center" wrapText="1"/>
    </xf>
    <xf numFmtId="167" fontId="12" fillId="6" borderId="58" xfId="0" applyNumberFormat="1" applyFont="1" applyFill="1" applyBorder="1"/>
    <xf numFmtId="41" fontId="48" fillId="6" borderId="58" xfId="0" applyNumberFormat="1" applyFont="1" applyFill="1" applyBorder="1"/>
    <xf numFmtId="14" fontId="47" fillId="5" borderId="19" xfId="0" applyNumberFormat="1" applyFont="1" applyFill="1" applyBorder="1" applyAlignment="1" applyProtection="1">
      <alignment vertical="center"/>
      <protection locked="0"/>
    </xf>
    <xf numFmtId="167" fontId="48" fillId="5" borderId="19" xfId="0" applyNumberFormat="1" applyFont="1" applyFill="1" applyBorder="1" applyProtection="1">
      <protection locked="0"/>
    </xf>
    <xf numFmtId="0" fontId="42" fillId="17" borderId="19" xfId="0" applyFont="1" applyFill="1" applyBorder="1" applyAlignment="1">
      <alignment horizontal="center" vertical="center" wrapText="1"/>
    </xf>
    <xf numFmtId="0" fontId="42" fillId="17" borderId="19" xfId="0" applyFont="1" applyFill="1" applyBorder="1" applyAlignment="1">
      <alignment vertical="center"/>
    </xf>
    <xf numFmtId="0" fontId="42" fillId="17" borderId="19" xfId="0" applyFont="1" applyFill="1" applyBorder="1" applyAlignment="1">
      <alignment horizontal="center" vertical="center"/>
    </xf>
    <xf numFmtId="0" fontId="42" fillId="17" borderId="19" xfId="0" applyFont="1" applyFill="1" applyBorder="1" applyAlignment="1">
      <alignment vertical="center" wrapText="1"/>
    </xf>
    <xf numFmtId="0" fontId="41" fillId="17" borderId="19" xfId="0" applyFont="1" applyFill="1" applyBorder="1" applyAlignment="1">
      <alignment horizontal="center" vertical="center" wrapText="1"/>
    </xf>
    <xf numFmtId="0" fontId="41" fillId="17" borderId="19" xfId="0" applyFont="1" applyFill="1" applyBorder="1" applyAlignment="1">
      <alignment vertical="center" wrapText="1"/>
    </xf>
    <xf numFmtId="0" fontId="36" fillId="6" borderId="19" xfId="0" applyFont="1" applyFill="1" applyBorder="1"/>
    <xf numFmtId="167" fontId="47" fillId="5" borderId="19" xfId="0" applyNumberFormat="1" applyFont="1" applyFill="1" applyBorder="1" applyAlignment="1" applyProtection="1">
      <alignment horizontal="center" vertical="center"/>
      <protection locked="0"/>
    </xf>
    <xf numFmtId="168" fontId="47" fillId="5" borderId="19" xfId="0" applyNumberFormat="1" applyFont="1" applyFill="1" applyBorder="1" applyProtection="1">
      <protection locked="0"/>
    </xf>
    <xf numFmtId="14" fontId="47" fillId="5" borderId="19" xfId="0" applyNumberFormat="1" applyFont="1" applyFill="1" applyBorder="1" applyProtection="1"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41" fontId="47" fillId="5" borderId="19" xfId="0" applyNumberFormat="1" applyFont="1" applyFill="1" applyBorder="1" applyProtection="1">
      <protection locked="0"/>
    </xf>
    <xf numFmtId="0" fontId="77" fillId="0" borderId="9" xfId="0" applyFont="1" applyBorder="1"/>
    <xf numFmtId="0" fontId="77" fillId="0" borderId="13" xfId="0" applyFont="1" applyBorder="1"/>
    <xf numFmtId="0" fontId="58" fillId="30" borderId="13" xfId="0" applyFont="1" applyFill="1" applyBorder="1"/>
    <xf numFmtId="167" fontId="58" fillId="30" borderId="13" xfId="0" applyNumberFormat="1" applyFont="1" applyFill="1" applyBorder="1"/>
    <xf numFmtId="0" fontId="77" fillId="30" borderId="10" xfId="0" applyFont="1" applyFill="1" applyBorder="1"/>
    <xf numFmtId="0" fontId="41" fillId="19" borderId="22" xfId="0" applyFont="1" applyFill="1" applyBorder="1" applyAlignment="1">
      <alignment horizontal="center" vertical="center" wrapText="1"/>
    </xf>
    <xf numFmtId="0" fontId="42" fillId="19" borderId="22" xfId="0" applyFont="1" applyFill="1" applyBorder="1" applyAlignment="1">
      <alignment vertical="center"/>
    </xf>
    <xf numFmtId="0" fontId="41" fillId="19" borderId="22" xfId="0" applyFont="1" applyFill="1" applyBorder="1" applyAlignment="1">
      <alignment vertical="center" wrapText="1"/>
    </xf>
    <xf numFmtId="0" fontId="41" fillId="19" borderId="51" xfId="0" applyFont="1" applyFill="1" applyBorder="1" applyAlignment="1">
      <alignment horizontal="center" vertical="center" wrapText="1"/>
    </xf>
    <xf numFmtId="0" fontId="20" fillId="0" borderId="25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center" vertical="center"/>
    </xf>
    <xf numFmtId="0" fontId="11" fillId="6" borderId="26" xfId="0" applyFont="1" applyFill="1" applyBorder="1"/>
    <xf numFmtId="0" fontId="11" fillId="6" borderId="41" xfId="0" applyFont="1" applyFill="1" applyBorder="1"/>
    <xf numFmtId="0" fontId="11" fillId="6" borderId="42" xfId="0" applyFont="1" applyFill="1" applyBorder="1"/>
    <xf numFmtId="167" fontId="11" fillId="0" borderId="0" xfId="0" applyNumberFormat="1" applyFont="1"/>
    <xf numFmtId="0" fontId="11" fillId="6" borderId="58" xfId="0" applyFont="1" applyFill="1" applyBorder="1"/>
    <xf numFmtId="0" fontId="11" fillId="6" borderId="62" xfId="0" applyFont="1" applyFill="1" applyBorder="1"/>
    <xf numFmtId="14" fontId="11" fillId="5" borderId="22" xfId="0" applyNumberFormat="1" applyFont="1" applyFill="1" applyBorder="1" applyProtection="1">
      <protection locked="0"/>
    </xf>
    <xf numFmtId="165" fontId="11" fillId="5" borderId="22" xfId="0" applyNumberFormat="1" applyFont="1" applyFill="1" applyBorder="1" applyProtection="1">
      <protection locked="0"/>
    </xf>
    <xf numFmtId="0" fontId="12" fillId="0" borderId="14" xfId="0" applyFont="1" applyBorder="1" applyAlignment="1">
      <alignment horizontal="center" vertical="center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2" fontId="11" fillId="0" borderId="0" xfId="0" applyNumberFormat="1" applyFont="1" applyProtection="1">
      <protection locked="0"/>
    </xf>
    <xf numFmtId="14" fontId="11" fillId="0" borderId="0" xfId="0" applyNumberFormat="1" applyFont="1" applyProtection="1">
      <protection locked="0"/>
    </xf>
    <xf numFmtId="164" fontId="11" fillId="0" borderId="0" xfId="0" applyNumberFormat="1" applyFont="1" applyAlignment="1">
      <alignment wrapText="1"/>
    </xf>
    <xf numFmtId="0" fontId="42" fillId="0" borderId="7" xfId="0" applyFont="1" applyBorder="1" applyAlignment="1">
      <alignment horizontal="left" vertical="center" wrapText="1"/>
    </xf>
    <xf numFmtId="165" fontId="42" fillId="0" borderId="7" xfId="0" applyNumberFormat="1" applyFont="1" applyBorder="1"/>
    <xf numFmtId="0" fontId="6" fillId="0" borderId="14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0" borderId="14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 applyProtection="1">
      <alignment horizontal="center" vertical="center"/>
      <protection locked="0"/>
    </xf>
    <xf numFmtId="0" fontId="83" fillId="0" borderId="0" xfId="0" applyFont="1" applyAlignment="1" applyProtection="1">
      <alignment horizontal="center" vertical="center" wrapText="1"/>
      <protection locked="0"/>
    </xf>
    <xf numFmtId="0" fontId="8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4" fillId="0" borderId="0" xfId="0" applyFont="1" applyAlignment="1">
      <alignment horizontal="center" vertical="center"/>
    </xf>
    <xf numFmtId="0" fontId="84" fillId="0" borderId="14" xfId="0" applyFont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4" fontId="86" fillId="0" borderId="0" xfId="0" applyNumberFormat="1" applyFont="1" applyAlignment="1">
      <alignment vertical="center"/>
    </xf>
    <xf numFmtId="166" fontId="86" fillId="0" borderId="0" xfId="0" applyNumberFormat="1" applyFont="1" applyAlignment="1">
      <alignment vertical="center"/>
    </xf>
    <xf numFmtId="0" fontId="94" fillId="0" borderId="0" xfId="0" applyFont="1" applyAlignment="1">
      <alignment horizontal="left" vertical="center"/>
    </xf>
    <xf numFmtId="0" fontId="98" fillId="10" borderId="45" xfId="0" applyFont="1" applyFill="1" applyBorder="1" applyAlignment="1">
      <alignment horizontal="center" vertical="center"/>
    </xf>
    <xf numFmtId="0" fontId="98" fillId="10" borderId="19" xfId="0" applyFont="1" applyFill="1" applyBorder="1" applyAlignment="1">
      <alignment horizontal="center" vertical="center"/>
    </xf>
    <xf numFmtId="0" fontId="98" fillId="10" borderId="46" xfId="0" applyFont="1" applyFill="1" applyBorder="1" applyAlignment="1">
      <alignment horizontal="center" vertical="center"/>
    </xf>
    <xf numFmtId="0" fontId="99" fillId="9" borderId="45" xfId="0" applyFont="1" applyFill="1" applyBorder="1" applyAlignment="1">
      <alignment horizontal="center" vertical="center"/>
    </xf>
    <xf numFmtId="0" fontId="99" fillId="9" borderId="19" xfId="0" applyFont="1" applyFill="1" applyBorder="1" applyAlignment="1">
      <alignment horizontal="center" vertical="center"/>
    </xf>
    <xf numFmtId="0" fontId="99" fillId="9" borderId="46" xfId="0" applyFont="1" applyFill="1" applyBorder="1" applyAlignment="1">
      <alignment horizontal="center" vertical="center"/>
    </xf>
    <xf numFmtId="49" fontId="97" fillId="6" borderId="38" xfId="0" applyNumberFormat="1" applyFont="1" applyFill="1" applyBorder="1" applyAlignment="1">
      <alignment horizontal="left" vertical="center"/>
    </xf>
    <xf numFmtId="0" fontId="100" fillId="0" borderId="0" xfId="0" applyFont="1" applyAlignment="1">
      <alignment horizontal="center" vertical="center"/>
    </xf>
    <xf numFmtId="0" fontId="103" fillId="0" borderId="14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8" fillId="2" borderId="36" xfId="0" applyFont="1" applyFill="1" applyBorder="1" applyAlignment="1">
      <alignment vertical="center"/>
    </xf>
    <xf numFmtId="0" fontId="108" fillId="2" borderId="38" xfId="0" applyFont="1" applyFill="1" applyBorder="1" applyAlignment="1">
      <alignment vertical="center"/>
    </xf>
    <xf numFmtId="0" fontId="110" fillId="0" borderId="0" xfId="0" applyFont="1" applyAlignment="1">
      <alignment vertical="center" wrapText="1"/>
    </xf>
    <xf numFmtId="165" fontId="111" fillId="0" borderId="0" xfId="0" applyNumberFormat="1" applyFont="1" applyAlignment="1">
      <alignment vertical="center"/>
    </xf>
    <xf numFmtId="4" fontId="96" fillId="0" borderId="0" xfId="0" applyNumberFormat="1" applyFont="1" applyAlignment="1">
      <alignment horizontal="center" vertical="center" wrapText="1"/>
    </xf>
    <xf numFmtId="167" fontId="0" fillId="4" borderId="19" xfId="0" applyNumberFormat="1" applyFill="1" applyBorder="1"/>
    <xf numFmtId="0" fontId="116" fillId="0" borderId="19" xfId="0" applyFont="1" applyBorder="1" applyAlignment="1">
      <alignment vertical="center"/>
    </xf>
    <xf numFmtId="0" fontId="117" fillId="0" borderId="19" xfId="0" applyFont="1" applyBorder="1" applyAlignment="1">
      <alignment vertical="center"/>
    </xf>
    <xf numFmtId="0" fontId="117" fillId="31" borderId="19" xfId="0" applyFont="1" applyFill="1" applyBorder="1" applyAlignment="1">
      <alignment vertical="center" wrapText="1"/>
    </xf>
    <xf numFmtId="167" fontId="118" fillId="4" borderId="19" xfId="0" applyNumberFormat="1" applyFont="1" applyFill="1" applyBorder="1" applyAlignment="1">
      <alignment horizontal="right" vertical="center"/>
    </xf>
    <xf numFmtId="0" fontId="49" fillId="12" borderId="1" xfId="0" applyFont="1" applyFill="1" applyBorder="1" applyAlignment="1">
      <alignment horizontal="center" vertical="center" wrapText="1"/>
    </xf>
    <xf numFmtId="0" fontId="49" fillId="12" borderId="2" xfId="0" applyFont="1" applyFill="1" applyBorder="1" applyAlignment="1">
      <alignment horizontal="center" vertical="center" wrapText="1"/>
    </xf>
    <xf numFmtId="0" fontId="49" fillId="12" borderId="38" xfId="0" applyFont="1" applyFill="1" applyBorder="1" applyAlignment="1">
      <alignment horizontal="center" vertical="center" wrapText="1"/>
    </xf>
    <xf numFmtId="4" fontId="49" fillId="11" borderId="27" xfId="0" applyNumberFormat="1" applyFont="1" applyFill="1" applyBorder="1" applyAlignment="1">
      <alignment horizontal="center" vertical="center" wrapText="1"/>
    </xf>
    <xf numFmtId="4" fontId="49" fillId="11" borderId="34" xfId="0" applyNumberFormat="1" applyFont="1" applyFill="1" applyBorder="1" applyAlignment="1">
      <alignment horizontal="center" vertical="center" wrapText="1"/>
    </xf>
    <xf numFmtId="4" fontId="49" fillId="11" borderId="30" xfId="0" applyNumberFormat="1" applyFont="1" applyFill="1" applyBorder="1" applyAlignment="1">
      <alignment horizontal="center" vertical="center" wrapText="1"/>
    </xf>
    <xf numFmtId="0" fontId="49" fillId="10" borderId="1" xfId="0" applyFont="1" applyFill="1" applyBorder="1" applyAlignment="1">
      <alignment horizontal="center" vertical="center" wrapText="1"/>
    </xf>
    <xf numFmtId="0" fontId="49" fillId="10" borderId="2" xfId="0" applyFont="1" applyFill="1" applyBorder="1" applyAlignment="1">
      <alignment horizontal="center" vertical="center" wrapText="1"/>
    </xf>
    <xf numFmtId="0" fontId="49" fillId="10" borderId="3" xfId="0" applyFont="1" applyFill="1" applyBorder="1" applyAlignment="1">
      <alignment horizontal="center" vertical="center" wrapText="1"/>
    </xf>
    <xf numFmtId="0" fontId="49" fillId="10" borderId="6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 wrapText="1"/>
    </xf>
    <xf numFmtId="0" fontId="49" fillId="10" borderId="8" xfId="0" applyFont="1" applyFill="1" applyBorder="1" applyAlignment="1">
      <alignment horizontal="center" vertical="center" wrapText="1"/>
    </xf>
    <xf numFmtId="0" fontId="49" fillId="12" borderId="27" xfId="0" applyFont="1" applyFill="1" applyBorder="1" applyAlignment="1">
      <alignment horizontal="center" vertical="center" wrapText="1"/>
    </xf>
    <xf numFmtId="0" fontId="49" fillId="12" borderId="34" xfId="0" applyFont="1" applyFill="1" applyBorder="1" applyAlignment="1">
      <alignment horizontal="center" vertical="center" wrapText="1"/>
    </xf>
    <xf numFmtId="44" fontId="11" fillId="4" borderId="19" xfId="0" applyNumberFormat="1" applyFont="1" applyFill="1" applyBorder="1"/>
    <xf numFmtId="0" fontId="126" fillId="0" borderId="0" xfId="0" applyFont="1"/>
    <xf numFmtId="0" fontId="11" fillId="0" borderId="67" xfId="0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2" xfId="0" applyFont="1" applyBorder="1"/>
    <xf numFmtId="0" fontId="11" fillId="0" borderId="19" xfId="0" applyFont="1" applyBorder="1"/>
    <xf numFmtId="0" fontId="36" fillId="0" borderId="19" xfId="0" applyFont="1" applyBorder="1" applyAlignment="1">
      <alignment vertical="center"/>
    </xf>
    <xf numFmtId="165" fontId="11" fillId="4" borderId="19" xfId="0" applyNumberFormat="1" applyFont="1" applyFill="1" applyBorder="1"/>
    <xf numFmtId="44" fontId="11" fillId="4" borderId="45" xfId="0" applyNumberFormat="1" applyFont="1" applyFill="1" applyBorder="1"/>
    <xf numFmtId="165" fontId="11" fillId="6" borderId="19" xfId="0" applyNumberFormat="1" applyFont="1" applyFill="1" applyBorder="1"/>
    <xf numFmtId="165" fontId="11" fillId="0" borderId="19" xfId="0" applyNumberFormat="1" applyFont="1" applyBorder="1"/>
    <xf numFmtId="167" fontId="127" fillId="4" borderId="19" xfId="0" applyNumberFormat="1" applyFont="1" applyFill="1" applyBorder="1" applyAlignment="1">
      <alignment horizontal="right" vertical="center"/>
    </xf>
    <xf numFmtId="44" fontId="11" fillId="4" borderId="57" xfId="0" applyNumberFormat="1" applyFont="1" applyFill="1" applyBorder="1"/>
    <xf numFmtId="165" fontId="39" fillId="22" borderId="19" xfId="0" applyNumberFormat="1" applyFont="1" applyFill="1" applyBorder="1" applyAlignment="1">
      <alignment horizontal="center" vertical="center"/>
    </xf>
    <xf numFmtId="167" fontId="11" fillId="4" borderId="19" xfId="0" applyNumberFormat="1" applyFont="1" applyFill="1" applyBorder="1"/>
    <xf numFmtId="0" fontId="11" fillId="4" borderId="19" xfId="0" applyFont="1" applyFill="1" applyBorder="1"/>
    <xf numFmtId="44" fontId="11" fillId="0" borderId="19" xfId="0" applyNumberFormat="1" applyFont="1" applyBorder="1"/>
    <xf numFmtId="165" fontId="11" fillId="4" borderId="24" xfId="0" applyNumberFormat="1" applyFont="1" applyFill="1" applyBorder="1"/>
    <xf numFmtId="165" fontId="11" fillId="4" borderId="20" xfId="0" applyNumberFormat="1" applyFont="1" applyFill="1" applyBorder="1"/>
    <xf numFmtId="165" fontId="11" fillId="4" borderId="35" xfId="0" applyNumberFormat="1" applyFont="1" applyFill="1" applyBorder="1"/>
    <xf numFmtId="0" fontId="36" fillId="0" borderId="24" xfId="0" applyFont="1" applyBorder="1" applyAlignment="1">
      <alignment vertical="center"/>
    </xf>
    <xf numFmtId="165" fontId="11" fillId="6" borderId="24" xfId="0" applyNumberFormat="1" applyFont="1" applyFill="1" applyBorder="1"/>
    <xf numFmtId="1" fontId="21" fillId="5" borderId="4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top"/>
    </xf>
    <xf numFmtId="0" fontId="133" fillId="33" borderId="72" xfId="0" applyFont="1" applyFill="1" applyBorder="1" applyAlignment="1">
      <alignment horizontal="left" vertical="top" wrapText="1" indent="5"/>
    </xf>
    <xf numFmtId="0" fontId="133" fillId="33" borderId="72" xfId="0" applyFont="1" applyFill="1" applyBorder="1" applyAlignment="1">
      <alignment horizontal="right" vertical="top" wrapText="1"/>
    </xf>
    <xf numFmtId="1" fontId="135" fillId="33" borderId="72" xfId="0" applyNumberFormat="1" applyFont="1" applyFill="1" applyBorder="1" applyAlignment="1">
      <alignment horizontal="center" vertical="top" shrinkToFit="1"/>
    </xf>
    <xf numFmtId="0" fontId="136" fillId="0" borderId="72" xfId="0" applyFont="1" applyBorder="1" applyAlignment="1">
      <alignment horizontal="left" vertical="top" wrapText="1"/>
    </xf>
    <xf numFmtId="169" fontId="138" fillId="0" borderId="72" xfId="0" applyNumberFormat="1" applyFont="1" applyBorder="1" applyAlignment="1">
      <alignment horizontal="right" vertical="top" shrinkToFit="1"/>
    </xf>
    <xf numFmtId="169" fontId="138" fillId="0" borderId="72" xfId="0" applyNumberFormat="1" applyFont="1" applyBorder="1" applyAlignment="1">
      <alignment horizontal="center" vertical="top" shrinkToFit="1"/>
    </xf>
    <xf numFmtId="0" fontId="133" fillId="0" borderId="72" xfId="0" applyFont="1" applyBorder="1" applyAlignment="1">
      <alignment horizontal="left" vertical="top" wrapText="1"/>
    </xf>
    <xf numFmtId="169" fontId="135" fillId="0" borderId="72" xfId="0" applyNumberFormat="1" applyFont="1" applyBorder="1" applyAlignment="1">
      <alignment horizontal="right" vertical="top" shrinkToFit="1"/>
    </xf>
    <xf numFmtId="169" fontId="135" fillId="0" borderId="72" xfId="0" applyNumberFormat="1" applyFont="1" applyBorder="1" applyAlignment="1">
      <alignment horizontal="center" vertical="top" shrinkToFit="1"/>
    </xf>
    <xf numFmtId="0" fontId="139" fillId="0" borderId="72" xfId="0" applyFont="1" applyBorder="1" applyAlignment="1">
      <alignment horizontal="left" vertical="top" wrapText="1" indent="1"/>
    </xf>
    <xf numFmtId="0" fontId="0" fillId="0" borderId="72" xfId="0" applyBorder="1" applyAlignment="1">
      <alignment horizontal="center" vertical="top" wrapText="1"/>
    </xf>
    <xf numFmtId="0" fontId="45" fillId="34" borderId="19" xfId="0" applyFont="1" applyFill="1" applyBorder="1" applyAlignment="1">
      <alignment horizontal="center" vertical="center"/>
    </xf>
    <xf numFmtId="165" fontId="29" fillId="0" borderId="0" xfId="0" applyNumberFormat="1" applyFont="1" applyAlignment="1">
      <alignment vertical="center"/>
    </xf>
    <xf numFmtId="0" fontId="30" fillId="0" borderId="0" xfId="0" applyFont="1" applyAlignment="1">
      <alignment horizontal="center"/>
    </xf>
    <xf numFmtId="0" fontId="15" fillId="0" borderId="7" xfId="0" applyFont="1" applyBorder="1" applyAlignment="1" applyProtection="1">
      <alignment horizontal="left" vertical="top"/>
      <protection locked="0"/>
    </xf>
    <xf numFmtId="165" fontId="29" fillId="0" borderId="19" xfId="0" applyNumberFormat="1" applyFont="1" applyBorder="1" applyAlignment="1">
      <alignment vertical="center"/>
    </xf>
    <xf numFmtId="4" fontId="22" fillId="0" borderId="2" xfId="0" applyNumberFormat="1" applyFont="1" applyBorder="1" applyAlignment="1" applyProtection="1">
      <alignment horizontal="center" vertical="top" wrapText="1"/>
      <protection hidden="1"/>
    </xf>
    <xf numFmtId="0" fontId="30" fillId="0" borderId="0" xfId="0" applyFont="1" applyAlignment="1">
      <alignment horizontal="center" wrapText="1"/>
    </xf>
    <xf numFmtId="0" fontId="39" fillId="0" borderId="25" xfId="0" applyFont="1" applyBorder="1"/>
    <xf numFmtId="165" fontId="29" fillId="0" borderId="7" xfId="0" applyNumberFormat="1" applyFont="1" applyBorder="1" applyAlignment="1">
      <alignment vertical="center"/>
    </xf>
    <xf numFmtId="0" fontId="39" fillId="0" borderId="8" xfId="0" applyFont="1" applyBorder="1"/>
    <xf numFmtId="0" fontId="50" fillId="11" borderId="29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51" fillId="12" borderId="9" xfId="0" applyFont="1" applyFill="1" applyBorder="1" applyAlignment="1">
      <alignment horizontal="center" vertical="center" wrapText="1"/>
    </xf>
    <xf numFmtId="0" fontId="51" fillId="11" borderId="13" xfId="0" applyFont="1" applyFill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" fontId="142" fillId="0" borderId="0" xfId="0" applyNumberFormat="1" applyFont="1" applyAlignment="1" applyProtection="1">
      <alignment horizontal="center" vertical="top"/>
      <protection hidden="1"/>
    </xf>
    <xf numFmtId="165" fontId="143" fillId="0" borderId="0" xfId="0" applyNumberFormat="1" applyFont="1" applyAlignment="1">
      <alignment vertical="center"/>
    </xf>
    <xf numFmtId="0" fontId="142" fillId="0" borderId="0" xfId="0" applyFont="1" applyAlignment="1" applyProtection="1">
      <alignment horizontal="center" vertical="top"/>
      <protection hidden="1"/>
    </xf>
    <xf numFmtId="0" fontId="144" fillId="0" borderId="0" xfId="0" applyFont="1" applyAlignment="1">
      <alignment horizontal="center" wrapText="1"/>
    </xf>
    <xf numFmtId="167" fontId="145" fillId="0" borderId="0" xfId="0" applyNumberFormat="1" applyFont="1" applyAlignment="1">
      <alignment vertical="center"/>
    </xf>
    <xf numFmtId="165" fontId="29" fillId="13" borderId="28" xfId="0" applyNumberFormat="1" applyFont="1" applyFill="1" applyBorder="1" applyAlignment="1">
      <alignment vertical="center"/>
    </xf>
    <xf numFmtId="0" fontId="11" fillId="0" borderId="34" xfId="0" applyFont="1" applyBorder="1"/>
    <xf numFmtId="0" fontId="11" fillId="0" borderId="29" xfId="0" applyFont="1" applyBorder="1"/>
    <xf numFmtId="167" fontId="12" fillId="7" borderId="26" xfId="0" applyNumberFormat="1" applyFont="1" applyFill="1" applyBorder="1"/>
    <xf numFmtId="4" fontId="22" fillId="0" borderId="0" xfId="0" applyNumberFormat="1" applyFont="1" applyAlignment="1" applyProtection="1">
      <alignment horizontal="center" vertical="top" wrapText="1"/>
      <protection hidden="1"/>
    </xf>
    <xf numFmtId="167" fontId="12" fillId="0" borderId="0" xfId="0" applyNumberFormat="1" applyFont="1"/>
    <xf numFmtId="0" fontId="12" fillId="0" borderId="14" xfId="0" applyFont="1" applyBorder="1" applyAlignment="1">
      <alignment horizontal="center"/>
    </xf>
    <xf numFmtId="0" fontId="28" fillId="0" borderId="14" xfId="0" applyFont="1" applyBorder="1" applyAlignment="1" applyProtection="1">
      <alignment vertical="center" wrapText="1"/>
      <protection hidden="1"/>
    </xf>
    <xf numFmtId="0" fontId="42" fillId="6" borderId="43" xfId="0" applyFont="1" applyFill="1" applyBorder="1" applyAlignment="1">
      <alignment wrapText="1"/>
    </xf>
    <xf numFmtId="0" fontId="42" fillId="6" borderId="58" xfId="0" applyFont="1" applyFill="1" applyBorder="1"/>
    <xf numFmtId="0" fontId="42" fillId="6" borderId="62" xfId="0" applyFont="1" applyFill="1" applyBorder="1"/>
    <xf numFmtId="165" fontId="12" fillId="6" borderId="16" xfId="0" applyNumberFormat="1" applyFont="1" applyFill="1" applyBorder="1"/>
    <xf numFmtId="165" fontId="12" fillId="6" borderId="59" xfId="0" applyNumberFormat="1" applyFont="1" applyFill="1" applyBorder="1"/>
    <xf numFmtId="14" fontId="11" fillId="5" borderId="58" xfId="0" applyNumberFormat="1" applyFont="1" applyFill="1" applyBorder="1" applyProtection="1">
      <protection locked="0"/>
    </xf>
    <xf numFmtId="165" fontId="12" fillId="6" borderId="41" xfId="0" applyNumberFormat="1" applyFont="1" applyFill="1" applyBorder="1"/>
    <xf numFmtId="165" fontId="12" fillId="6" borderId="42" xfId="0" applyNumberFormat="1" applyFont="1" applyFill="1" applyBorder="1"/>
    <xf numFmtId="165" fontId="12" fillId="6" borderId="58" xfId="0" applyNumberFormat="1" applyFont="1" applyFill="1" applyBorder="1"/>
    <xf numFmtId="165" fontId="12" fillId="6" borderId="62" xfId="0" applyNumberFormat="1" applyFont="1" applyFill="1" applyBorder="1"/>
    <xf numFmtId="0" fontId="12" fillId="32" borderId="12" xfId="0" applyFont="1" applyFill="1" applyBorder="1" applyAlignment="1">
      <alignment horizontal="center" vertical="center" wrapText="1"/>
    </xf>
    <xf numFmtId="0" fontId="12" fillId="32" borderId="40" xfId="0" applyFont="1" applyFill="1" applyBorder="1"/>
    <xf numFmtId="0" fontId="12" fillId="32" borderId="40" xfId="0" applyFont="1" applyFill="1" applyBorder="1" applyAlignment="1">
      <alignment wrapText="1"/>
    </xf>
    <xf numFmtId="0" fontId="31" fillId="32" borderId="36" xfId="0" applyFont="1" applyFill="1" applyBorder="1"/>
    <xf numFmtId="0" fontId="12" fillId="32" borderId="11" xfId="0" applyFont="1" applyFill="1" applyBorder="1" applyAlignment="1">
      <alignment vertical="center" wrapText="1"/>
    </xf>
    <xf numFmtId="0" fontId="12" fillId="32" borderId="12" xfId="0" applyFont="1" applyFill="1" applyBorder="1" applyAlignment="1">
      <alignment vertical="center" wrapText="1"/>
    </xf>
    <xf numFmtId="0" fontId="12" fillId="32" borderId="5" xfId="0" applyFont="1" applyFill="1" applyBorder="1" applyAlignment="1">
      <alignment vertical="center" wrapText="1"/>
    </xf>
    <xf numFmtId="0" fontId="41" fillId="32" borderId="13" xfId="0" applyFont="1" applyFill="1" applyBorder="1" applyAlignment="1">
      <alignment horizontal="center" vertical="center" wrapText="1"/>
    </xf>
    <xf numFmtId="0" fontId="12" fillId="32" borderId="10" xfId="0" applyFont="1" applyFill="1" applyBorder="1" applyAlignment="1">
      <alignment horizontal="center" vertical="center" wrapText="1"/>
    </xf>
    <xf numFmtId="0" fontId="11" fillId="32" borderId="16" xfId="0" applyFont="1" applyFill="1" applyBorder="1" applyAlignment="1">
      <alignment horizontal="center"/>
    </xf>
    <xf numFmtId="0" fontId="11" fillId="32" borderId="19" xfId="0" applyFont="1" applyFill="1" applyBorder="1" applyAlignment="1">
      <alignment horizontal="center"/>
    </xf>
    <xf numFmtId="0" fontId="12" fillId="32" borderId="36" xfId="0" applyFont="1" applyFill="1" applyBorder="1"/>
    <xf numFmtId="0" fontId="11" fillId="32" borderId="13" xfId="0" applyFont="1" applyFill="1" applyBorder="1" applyAlignment="1">
      <alignment horizontal="center"/>
    </xf>
    <xf numFmtId="14" fontId="11" fillId="5" borderId="44" xfId="0" applyNumberFormat="1" applyFont="1" applyFill="1" applyBorder="1" applyProtection="1">
      <protection locked="0"/>
    </xf>
    <xf numFmtId="0" fontId="11" fillId="5" borderId="53" xfId="0" applyFont="1" applyFill="1" applyBorder="1" applyProtection="1">
      <protection locked="0"/>
    </xf>
    <xf numFmtId="0" fontId="11" fillId="5" borderId="40" xfId="0" applyFont="1" applyFill="1" applyBorder="1" applyProtection="1">
      <protection locked="0"/>
    </xf>
    <xf numFmtId="14" fontId="11" fillId="5" borderId="41" xfId="0" applyNumberFormat="1" applyFont="1" applyFill="1" applyBorder="1" applyProtection="1">
      <protection locked="0"/>
    </xf>
    <xf numFmtId="165" fontId="11" fillId="5" borderId="41" xfId="0" applyNumberFormat="1" applyFont="1" applyFill="1" applyBorder="1" applyProtection="1">
      <protection locked="0"/>
    </xf>
    <xf numFmtId="165" fontId="11" fillId="5" borderId="42" xfId="0" applyNumberFormat="1" applyFont="1" applyFill="1" applyBorder="1" applyProtection="1">
      <protection locked="0"/>
    </xf>
    <xf numFmtId="167" fontId="11" fillId="5" borderId="19" xfId="0" applyNumberFormat="1" applyFont="1" applyFill="1" applyBorder="1" applyProtection="1">
      <protection locked="0"/>
    </xf>
    <xf numFmtId="167" fontId="11" fillId="7" borderId="19" xfId="0" applyNumberFormat="1" applyFont="1" applyFill="1" applyBorder="1"/>
    <xf numFmtId="0" fontId="14" fillId="7" borderId="19" xfId="0" applyFont="1" applyFill="1" applyBorder="1"/>
    <xf numFmtId="167" fontId="14" fillId="7" borderId="19" xfId="0" applyNumberFormat="1" applyFont="1" applyFill="1" applyBorder="1"/>
    <xf numFmtId="167" fontId="12" fillId="6" borderId="71" xfId="0" applyNumberFormat="1" applyFont="1" applyFill="1" applyBorder="1"/>
    <xf numFmtId="0" fontId="12" fillId="0" borderId="71" xfId="0" applyFont="1" applyBorder="1" applyAlignment="1">
      <alignment horizontal="center"/>
    </xf>
    <xf numFmtId="49" fontId="11" fillId="5" borderId="28" xfId="0" applyNumberFormat="1" applyFont="1" applyFill="1" applyBorder="1" applyProtection="1">
      <protection locked="0"/>
    </xf>
    <xf numFmtId="49" fontId="11" fillId="0" borderId="34" xfId="0" applyNumberFormat="1" applyFont="1" applyBorder="1" applyProtection="1">
      <protection locked="0"/>
    </xf>
    <xf numFmtId="49" fontId="11" fillId="5" borderId="32" xfId="0" applyNumberFormat="1" applyFont="1" applyFill="1" applyBorder="1" applyProtection="1">
      <protection locked="0"/>
    </xf>
    <xf numFmtId="0" fontId="42" fillId="17" borderId="33" xfId="0" applyFont="1" applyFill="1" applyBorder="1" applyAlignment="1">
      <alignment horizontal="center" vertical="center" wrapText="1"/>
    </xf>
    <xf numFmtId="14" fontId="11" fillId="5" borderId="28" xfId="0" applyNumberFormat="1" applyFont="1" applyFill="1" applyBorder="1" applyProtection="1">
      <protection locked="0"/>
    </xf>
    <xf numFmtId="14" fontId="11" fillId="5" borderId="32" xfId="0" applyNumberFormat="1" applyFont="1" applyFill="1" applyBorder="1" applyProtection="1">
      <protection locked="0"/>
    </xf>
    <xf numFmtId="0" fontId="42" fillId="19" borderId="33" xfId="0" applyFont="1" applyFill="1" applyBorder="1" applyAlignment="1">
      <alignment horizontal="center" vertical="center" wrapText="1"/>
    </xf>
    <xf numFmtId="0" fontId="41" fillId="19" borderId="29" xfId="0" applyFont="1" applyFill="1" applyBorder="1" applyAlignment="1">
      <alignment horizontal="center" vertical="center" wrapText="1"/>
    </xf>
    <xf numFmtId="0" fontId="42" fillId="26" borderId="33" xfId="0" applyFont="1" applyFill="1" applyBorder="1" applyAlignment="1">
      <alignment horizontal="center" vertical="center" wrapText="1"/>
    </xf>
    <xf numFmtId="0" fontId="41" fillId="26" borderId="2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0" fontId="27" fillId="18" borderId="63" xfId="0" applyFont="1" applyFill="1" applyBorder="1" applyAlignment="1">
      <alignment vertical="center"/>
    </xf>
    <xf numFmtId="0" fontId="27" fillId="20" borderId="63" xfId="0" applyFont="1" applyFill="1" applyBorder="1" applyAlignment="1">
      <alignment vertical="center"/>
    </xf>
    <xf numFmtId="0" fontId="27" fillId="29" borderId="63" xfId="0" applyFont="1" applyFill="1" applyBorder="1" applyAlignment="1">
      <alignment vertical="center"/>
    </xf>
    <xf numFmtId="0" fontId="42" fillId="17" borderId="46" xfId="0" applyFont="1" applyFill="1" applyBorder="1" applyAlignment="1">
      <alignment wrapText="1"/>
    </xf>
    <xf numFmtId="0" fontId="41" fillId="17" borderId="46" xfId="0" applyFont="1" applyFill="1" applyBorder="1" applyAlignment="1">
      <alignment horizontal="center" vertical="center" wrapText="1"/>
    </xf>
    <xf numFmtId="0" fontId="36" fillId="5" borderId="45" xfId="0" applyFont="1" applyFill="1" applyBorder="1" applyAlignment="1" applyProtection="1">
      <alignment horizontal="left" vertical="center"/>
      <protection locked="0"/>
    </xf>
    <xf numFmtId="0" fontId="36" fillId="6" borderId="13" xfId="0" applyFont="1" applyFill="1" applyBorder="1"/>
    <xf numFmtId="14" fontId="36" fillId="5" borderId="13" xfId="0" applyNumberFormat="1" applyFont="1" applyFill="1" applyBorder="1" applyProtection="1">
      <protection locked="0"/>
    </xf>
    <xf numFmtId="167" fontId="47" fillId="5" borderId="13" xfId="0" applyNumberFormat="1" applyFont="1" applyFill="1" applyBorder="1" applyProtection="1">
      <protection locked="0"/>
    </xf>
    <xf numFmtId="41" fontId="47" fillId="5" borderId="13" xfId="0" applyNumberFormat="1" applyFont="1" applyFill="1" applyBorder="1" applyAlignment="1" applyProtection="1">
      <alignment horizontal="center" wrapText="1"/>
      <protection locked="0"/>
    </xf>
    <xf numFmtId="167" fontId="36" fillId="5" borderId="13" xfId="0" applyNumberFormat="1" applyFont="1" applyFill="1" applyBorder="1" applyProtection="1">
      <protection locked="0"/>
    </xf>
    <xf numFmtId="167" fontId="36" fillId="6" borderId="13" xfId="0" applyNumberFormat="1" applyFont="1" applyFill="1" applyBorder="1"/>
    <xf numFmtId="0" fontId="36" fillId="5" borderId="13" xfId="0" applyFont="1" applyFill="1" applyBorder="1" applyAlignment="1" applyProtection="1">
      <alignment wrapText="1"/>
      <protection locked="0"/>
    </xf>
    <xf numFmtId="0" fontId="11" fillId="5" borderId="10" xfId="0" applyFont="1" applyFill="1" applyBorder="1" applyProtection="1">
      <protection locked="0"/>
    </xf>
    <xf numFmtId="0" fontId="36" fillId="6" borderId="19" xfId="0" applyFont="1" applyFill="1" applyBorder="1" applyAlignment="1">
      <alignment horizontal="center" vertical="center" wrapText="1"/>
    </xf>
    <xf numFmtId="14" fontId="36" fillId="6" borderId="19" xfId="0" applyNumberFormat="1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 wrapText="1"/>
    </xf>
    <xf numFmtId="14" fontId="36" fillId="6" borderId="13" xfId="0" applyNumberFormat="1" applyFont="1" applyFill="1" applyBorder="1" applyAlignment="1">
      <alignment horizontal="center" vertical="center" wrapText="1"/>
    </xf>
    <xf numFmtId="14" fontId="36" fillId="6" borderId="22" xfId="0" applyNumberFormat="1" applyFont="1" applyFill="1" applyBorder="1" applyAlignment="1">
      <alignment horizontal="center" vertical="center" wrapText="1"/>
    </xf>
    <xf numFmtId="41" fontId="48" fillId="0" borderId="0" xfId="0" applyNumberFormat="1" applyFont="1"/>
    <xf numFmtId="41" fontId="48" fillId="6" borderId="36" xfId="0" applyNumberFormat="1" applyFont="1" applyFill="1" applyBorder="1"/>
    <xf numFmtId="41" fontId="48" fillId="6" borderId="6" xfId="0" applyNumberFormat="1" applyFont="1" applyFill="1" applyBorder="1"/>
    <xf numFmtId="0" fontId="42" fillId="19" borderId="46" xfId="0" applyFont="1" applyFill="1" applyBorder="1" applyAlignment="1">
      <alignment vertical="center" wrapText="1"/>
    </xf>
    <xf numFmtId="0" fontId="41" fillId="19" borderId="19" xfId="0" applyFont="1" applyFill="1" applyBorder="1" applyAlignment="1">
      <alignment horizontal="center" vertical="center" wrapText="1"/>
    </xf>
    <xf numFmtId="0" fontId="36" fillId="6" borderId="22" xfId="0" applyFont="1" applyFill="1" applyBorder="1" applyAlignment="1">
      <alignment horizontal="center" vertical="center" wrapText="1"/>
    </xf>
    <xf numFmtId="41" fontId="48" fillId="0" borderId="0" xfId="0" applyNumberFormat="1" applyFont="1" applyAlignment="1">
      <alignment horizontal="right"/>
    </xf>
    <xf numFmtId="0" fontId="41" fillId="26" borderId="19" xfId="0" applyFont="1" applyFill="1" applyBorder="1" applyAlignment="1">
      <alignment horizontal="center" vertical="center" wrapText="1"/>
    </xf>
    <xf numFmtId="0" fontId="41" fillId="26" borderId="19" xfId="0" applyFont="1" applyFill="1" applyBorder="1" applyAlignment="1">
      <alignment vertical="center" wrapText="1"/>
    </xf>
    <xf numFmtId="0" fontId="41" fillId="26" borderId="46" xfId="0" applyFont="1" applyFill="1" applyBorder="1" applyAlignment="1">
      <alignment horizontal="center" vertical="center" wrapText="1"/>
    </xf>
    <xf numFmtId="0" fontId="36" fillId="6" borderId="22" xfId="0" applyFont="1" applyFill="1" applyBorder="1"/>
    <xf numFmtId="167" fontId="9" fillId="6" borderId="41" xfId="0" applyNumberFormat="1" applyFont="1" applyFill="1" applyBorder="1"/>
    <xf numFmtId="0" fontId="1" fillId="6" borderId="41" xfId="0" applyFont="1" applyFill="1" applyBorder="1"/>
    <xf numFmtId="0" fontId="1" fillId="6" borderId="42" xfId="0" applyFont="1" applyFill="1" applyBorder="1"/>
    <xf numFmtId="14" fontId="11" fillId="5" borderId="42" xfId="0" applyNumberFormat="1" applyFont="1" applyFill="1" applyBorder="1" applyProtection="1">
      <protection locked="0"/>
    </xf>
    <xf numFmtId="14" fontId="36" fillId="5" borderId="19" xfId="0" applyNumberFormat="1" applyFont="1" applyFill="1" applyBorder="1" applyAlignment="1" applyProtection="1">
      <alignment vertical="center"/>
      <protection locked="0"/>
    </xf>
    <xf numFmtId="0" fontId="128" fillId="17" borderId="45" xfId="0" applyFont="1" applyFill="1" applyBorder="1" applyAlignment="1">
      <alignment horizontal="center" vertical="center"/>
    </xf>
    <xf numFmtId="0" fontId="128" fillId="19" borderId="45" xfId="0" applyFont="1" applyFill="1" applyBorder="1" applyAlignment="1">
      <alignment horizontal="center" vertical="center"/>
    </xf>
    <xf numFmtId="0" fontId="128" fillId="27" borderId="4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131" fillId="0" borderId="37" xfId="0" applyNumberFormat="1" applyFont="1" applyBorder="1" applyAlignment="1">
      <alignment vertical="center" wrapText="1"/>
    </xf>
    <xf numFmtId="0" fontId="128" fillId="32" borderId="45" xfId="0" applyFont="1" applyFill="1" applyBorder="1" applyAlignment="1">
      <alignment horizontal="center" vertical="center"/>
    </xf>
    <xf numFmtId="0" fontId="104" fillId="21" borderId="4" xfId="0" applyFont="1" applyFill="1" applyBorder="1" applyAlignment="1">
      <alignment horizontal="center" vertical="center" wrapText="1"/>
    </xf>
    <xf numFmtId="0" fontId="104" fillId="21" borderId="12" xfId="0" applyFont="1" applyFill="1" applyBorder="1" applyAlignment="1">
      <alignment horizontal="center" vertical="center" wrapText="1"/>
    </xf>
    <xf numFmtId="0" fontId="104" fillId="21" borderId="5" xfId="0" applyFont="1" applyFill="1" applyBorder="1" applyAlignment="1">
      <alignment horizontal="center" vertical="center" wrapText="1"/>
    </xf>
    <xf numFmtId="165" fontId="121" fillId="16" borderId="19" xfId="0" applyNumberFormat="1" applyFont="1" applyFill="1" applyBorder="1" applyAlignment="1">
      <alignment horizontal="center" vertical="center"/>
    </xf>
    <xf numFmtId="1" fontId="39" fillId="6" borderId="45" xfId="0" applyNumberFormat="1" applyFont="1" applyFill="1" applyBorder="1" applyAlignment="1">
      <alignment horizontal="center" vertical="center"/>
    </xf>
    <xf numFmtId="1" fontId="39" fillId="6" borderId="19" xfId="0" applyNumberFormat="1" applyFont="1" applyFill="1" applyBorder="1" applyAlignment="1">
      <alignment horizontal="center" vertical="center"/>
    </xf>
    <xf numFmtId="1" fontId="39" fillId="6" borderId="46" xfId="0" applyNumberFormat="1" applyFont="1" applyFill="1" applyBorder="1" applyAlignment="1">
      <alignment horizontal="center" vertical="center"/>
    </xf>
    <xf numFmtId="1" fontId="39" fillId="6" borderId="52" xfId="0" applyNumberFormat="1" applyFont="1" applyFill="1" applyBorder="1" applyAlignment="1">
      <alignment horizontal="center" vertical="center"/>
    </xf>
    <xf numFmtId="1" fontId="39" fillId="6" borderId="22" xfId="0" applyNumberFormat="1" applyFont="1" applyFill="1" applyBorder="1" applyAlignment="1">
      <alignment horizontal="center" vertical="center"/>
    </xf>
    <xf numFmtId="1" fontId="39" fillId="6" borderId="51" xfId="0" applyNumberFormat="1" applyFont="1" applyFill="1" applyBorder="1" applyAlignment="1">
      <alignment horizontal="center" vertical="center"/>
    </xf>
    <xf numFmtId="165" fontId="39" fillId="6" borderId="19" xfId="0" applyNumberFormat="1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165" fontId="31" fillId="6" borderId="41" xfId="0" applyNumberFormat="1" applyFont="1" applyFill="1" applyBorder="1" applyAlignment="1">
      <alignment horizontal="center" vertical="center"/>
    </xf>
    <xf numFmtId="165" fontId="129" fillId="16" borderId="4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5" fillId="21" borderId="5" xfId="0" applyFont="1" applyFill="1" applyBorder="1" applyAlignment="1">
      <alignment horizontal="center" vertical="center" wrapText="1"/>
    </xf>
    <xf numFmtId="0" fontId="128" fillId="27" borderId="9" xfId="0" applyFont="1" applyFill="1" applyBorder="1" applyAlignment="1">
      <alignment horizontal="center" vertical="center"/>
    </xf>
    <xf numFmtId="165" fontId="39" fillId="22" borderId="13" xfId="0" applyNumberFormat="1" applyFont="1" applyFill="1" applyBorder="1" applyAlignment="1">
      <alignment horizontal="center" vertical="center"/>
    </xf>
    <xf numFmtId="165" fontId="121" fillId="16" borderId="13" xfId="0" applyNumberFormat="1" applyFont="1" applyFill="1" applyBorder="1" applyAlignment="1">
      <alignment horizontal="center" vertical="center"/>
    </xf>
    <xf numFmtId="165" fontId="39" fillId="6" borderId="1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30" fillId="24" borderId="6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0" fillId="0" borderId="14" xfId="0" applyNumberFormat="1" applyBorder="1" applyAlignment="1">
      <alignment vertical="center"/>
    </xf>
    <xf numFmtId="0" fontId="102" fillId="0" borderId="0" xfId="0" applyFont="1" applyAlignment="1">
      <alignment vertical="center"/>
    </xf>
    <xf numFmtId="4" fontId="82" fillId="0" borderId="0" xfId="0" applyNumberFormat="1" applyFont="1" applyAlignment="1">
      <alignment vertical="center"/>
    </xf>
    <xf numFmtId="0" fontId="107" fillId="0" borderId="14" xfId="0" applyFont="1" applyBorder="1" applyAlignment="1">
      <alignment vertical="center"/>
    </xf>
    <xf numFmtId="0" fontId="107" fillId="0" borderId="25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84" fillId="0" borderId="25" xfId="0" applyFont="1" applyBorder="1" applyAlignment="1">
      <alignment vertical="center"/>
    </xf>
    <xf numFmtId="0" fontId="84" fillId="3" borderId="0" xfId="0" applyFont="1" applyFill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84" fillId="0" borderId="14" xfId="0" applyNumberFormat="1" applyFont="1" applyBorder="1" applyAlignment="1">
      <alignment vertical="center"/>
    </xf>
    <xf numFmtId="165" fontId="28" fillId="6" borderId="9" xfId="0" applyNumberFormat="1" applyFont="1" applyFill="1" applyBorder="1" applyAlignment="1">
      <alignment vertical="center"/>
    </xf>
    <xf numFmtId="165" fontId="28" fillId="6" borderId="13" xfId="0" applyNumberFormat="1" applyFont="1" applyFill="1" applyBorder="1" applyAlignment="1">
      <alignment vertical="center"/>
    </xf>
    <xf numFmtId="165" fontId="28" fillId="6" borderId="10" xfId="0" applyNumberFormat="1" applyFont="1" applyFill="1" applyBorder="1" applyAlignment="1">
      <alignment vertical="center"/>
    </xf>
    <xf numFmtId="165" fontId="87" fillId="0" borderId="0" xfId="0" applyNumberFormat="1" applyFont="1" applyAlignment="1">
      <alignment vertical="center"/>
    </xf>
    <xf numFmtId="0" fontId="90" fillId="0" borderId="14" xfId="0" applyFont="1" applyBorder="1" applyAlignment="1">
      <alignment horizontal="center" vertical="center"/>
    </xf>
    <xf numFmtId="0" fontId="90" fillId="0" borderId="0" xfId="0" applyFont="1" applyAlignment="1">
      <alignment vertical="center"/>
    </xf>
    <xf numFmtId="0" fontId="90" fillId="0" borderId="25" xfId="0" applyFont="1" applyBorder="1" applyAlignment="1">
      <alignment vertical="center"/>
    </xf>
    <xf numFmtId="4" fontId="91" fillId="0" borderId="14" xfId="0" applyNumberFormat="1" applyFont="1" applyBorder="1" applyAlignment="1">
      <alignment horizontal="center" vertical="center"/>
    </xf>
    <xf numFmtId="0" fontId="91" fillId="0" borderId="0" xfId="0" applyFont="1" applyAlignment="1">
      <alignment vertical="center"/>
    </xf>
    <xf numFmtId="4" fontId="91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4" fontId="93" fillId="0" borderId="14" xfId="0" applyNumberFormat="1" applyFont="1" applyBorder="1" applyAlignment="1">
      <alignment vertical="center"/>
    </xf>
    <xf numFmtId="0" fontId="93" fillId="0" borderId="0" xfId="0" applyFont="1" applyAlignment="1">
      <alignment vertical="center"/>
    </xf>
    <xf numFmtId="0" fontId="93" fillId="0" borderId="25" xfId="0" applyFont="1" applyBorder="1" applyAlignment="1">
      <alignment vertical="center"/>
    </xf>
    <xf numFmtId="4" fontId="95" fillId="0" borderId="14" xfId="0" applyNumberFormat="1" applyFont="1" applyBorder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1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19" fillId="21" borderId="4" xfId="0" applyFont="1" applyFill="1" applyBorder="1" applyAlignment="1">
      <alignment horizontal="center" vertical="center" wrapText="1"/>
    </xf>
    <xf numFmtId="0" fontId="120" fillId="21" borderId="12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/>
    </xf>
    <xf numFmtId="165" fontId="31" fillId="6" borderId="22" xfId="0" applyNumberFormat="1" applyFont="1" applyFill="1" applyBorder="1" applyAlignment="1">
      <alignment horizontal="center" vertical="center"/>
    </xf>
    <xf numFmtId="165" fontId="122" fillId="16" borderId="22" xfId="0" applyNumberFormat="1" applyFont="1" applyFill="1" applyBorder="1" applyAlignment="1">
      <alignment horizontal="center" vertical="center"/>
    </xf>
    <xf numFmtId="165" fontId="12" fillId="6" borderId="50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31" fillId="6" borderId="63" xfId="0" applyNumberFormat="1" applyFont="1" applyFill="1" applyBorder="1" applyAlignment="1">
      <alignment horizontal="center" vertical="center"/>
    </xf>
    <xf numFmtId="165" fontId="131" fillId="0" borderId="7" xfId="0" applyNumberFormat="1" applyFont="1" applyBorder="1" applyAlignment="1">
      <alignment vertical="center" wrapText="1"/>
    </xf>
    <xf numFmtId="165" fontId="147" fillId="16" borderId="46" xfId="0" applyNumberFormat="1" applyFont="1" applyFill="1" applyBorder="1" applyAlignment="1">
      <alignment horizontal="center" vertical="center"/>
    </xf>
    <xf numFmtId="165" fontId="147" fillId="16" borderId="51" xfId="0" applyNumberFormat="1" applyFont="1" applyFill="1" applyBorder="1" applyAlignment="1">
      <alignment horizontal="center" vertical="center"/>
    </xf>
    <xf numFmtId="165" fontId="147" fillId="16" borderId="10" xfId="0" applyNumberFormat="1" applyFont="1" applyFill="1" applyBorder="1" applyAlignment="1">
      <alignment horizontal="center" vertical="center"/>
    </xf>
    <xf numFmtId="0" fontId="25" fillId="32" borderId="27" xfId="0" applyFont="1" applyFill="1" applyBorder="1" applyAlignment="1">
      <alignment horizontal="center" vertical="center" textRotation="255"/>
    </xf>
    <xf numFmtId="0" fontId="25" fillId="32" borderId="34" xfId="0" applyFont="1" applyFill="1" applyBorder="1" applyAlignment="1">
      <alignment horizontal="center" vertical="center" textRotation="255"/>
    </xf>
    <xf numFmtId="0" fontId="25" fillId="32" borderId="31" xfId="0" applyFont="1" applyFill="1" applyBorder="1" applyAlignment="1">
      <alignment horizontal="center" vertical="center" textRotation="255"/>
    </xf>
    <xf numFmtId="0" fontId="49" fillId="10" borderId="27" xfId="0" applyFont="1" applyFill="1" applyBorder="1" applyAlignment="1">
      <alignment horizontal="center" vertical="center" wrapText="1"/>
    </xf>
    <xf numFmtId="0" fontId="49" fillId="10" borderId="34" xfId="0" applyFont="1" applyFill="1" applyBorder="1" applyAlignment="1">
      <alignment horizontal="center" vertical="center" wrapText="1"/>
    </xf>
    <xf numFmtId="0" fontId="49" fillId="10" borderId="30" xfId="0" applyFont="1" applyFill="1" applyBorder="1" applyAlignment="1">
      <alignment horizontal="center" vertical="center" wrapText="1"/>
    </xf>
    <xf numFmtId="0" fontId="49" fillId="10" borderId="1" xfId="0" applyFont="1" applyFill="1" applyBorder="1" applyAlignment="1">
      <alignment horizontal="center" vertical="center" wrapText="1"/>
    </xf>
    <xf numFmtId="0" fontId="49" fillId="10" borderId="2" xfId="0" applyFont="1" applyFill="1" applyBorder="1" applyAlignment="1">
      <alignment horizontal="center" vertical="center" wrapText="1"/>
    </xf>
    <xf numFmtId="0" fontId="49" fillId="10" borderId="3" xfId="0" applyFont="1" applyFill="1" applyBorder="1" applyAlignment="1">
      <alignment horizontal="center" vertical="center" wrapText="1"/>
    </xf>
    <xf numFmtId="0" fontId="49" fillId="10" borderId="6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 wrapText="1"/>
    </xf>
    <xf numFmtId="0" fontId="49" fillId="10" borderId="8" xfId="0" applyFont="1" applyFill="1" applyBorder="1" applyAlignment="1">
      <alignment horizontal="center" vertical="center" wrapText="1"/>
    </xf>
    <xf numFmtId="0" fontId="49" fillId="12" borderId="33" xfId="0" applyFont="1" applyFill="1" applyBorder="1" applyAlignment="1">
      <alignment horizontal="center" vertical="center" wrapText="1"/>
    </xf>
    <xf numFmtId="0" fontId="49" fillId="12" borderId="28" xfId="0" applyFont="1" applyFill="1" applyBorder="1" applyAlignment="1">
      <alignment horizontal="center" vertical="center" wrapText="1"/>
    </xf>
    <xf numFmtId="0" fontId="49" fillId="11" borderId="33" xfId="0" applyFont="1" applyFill="1" applyBorder="1" applyAlignment="1">
      <alignment horizontal="center" vertical="center" wrapText="1"/>
    </xf>
    <xf numFmtId="0" fontId="49" fillId="11" borderId="28" xfId="0" applyFont="1" applyFill="1" applyBorder="1" applyAlignment="1">
      <alignment horizontal="center" vertical="center" wrapText="1"/>
    </xf>
    <xf numFmtId="0" fontId="49" fillId="11" borderId="27" xfId="0" applyFont="1" applyFill="1" applyBorder="1" applyAlignment="1">
      <alignment horizontal="center" vertical="center" wrapText="1"/>
    </xf>
    <xf numFmtId="0" fontId="49" fillId="11" borderId="34" xfId="0" applyFont="1" applyFill="1" applyBorder="1" applyAlignment="1">
      <alignment horizontal="center" vertical="center" wrapText="1"/>
    </xf>
    <xf numFmtId="0" fontId="49" fillId="11" borderId="31" xfId="0" applyFont="1" applyFill="1" applyBorder="1" applyAlignment="1">
      <alignment horizontal="center" vertical="center" wrapText="1"/>
    </xf>
    <xf numFmtId="0" fontId="49" fillId="10" borderId="45" xfId="0" applyFont="1" applyFill="1" applyBorder="1" applyAlignment="1">
      <alignment horizontal="center" vertical="center"/>
    </xf>
    <xf numFmtId="0" fontId="49" fillId="10" borderId="9" xfId="0" applyFont="1" applyFill="1" applyBorder="1" applyAlignment="1">
      <alignment horizontal="center" vertical="center"/>
    </xf>
    <xf numFmtId="0" fontId="49" fillId="10" borderId="19" xfId="0" applyFont="1" applyFill="1" applyBorder="1" applyAlignment="1">
      <alignment horizontal="center" vertical="center"/>
    </xf>
    <xf numFmtId="0" fontId="49" fillId="10" borderId="13" xfId="0" applyFont="1" applyFill="1" applyBorder="1" applyAlignment="1">
      <alignment horizontal="center" vertical="center"/>
    </xf>
    <xf numFmtId="0" fontId="50" fillId="10" borderId="46" xfId="0" applyFont="1" applyFill="1" applyBorder="1" applyAlignment="1">
      <alignment horizontal="center" vertical="center" wrapText="1"/>
    </xf>
    <xf numFmtId="0" fontId="49" fillId="10" borderId="34" xfId="0" applyFont="1" applyFill="1" applyBorder="1" applyAlignment="1">
      <alignment horizontal="center" vertical="center"/>
    </xf>
    <xf numFmtId="0" fontId="49" fillId="10" borderId="31" xfId="0" applyFont="1" applyFill="1" applyBorder="1" applyAlignment="1">
      <alignment horizontal="center" vertical="center"/>
    </xf>
    <xf numFmtId="0" fontId="49" fillId="10" borderId="31" xfId="0" applyFont="1" applyFill="1" applyBorder="1" applyAlignment="1">
      <alignment horizontal="center" vertical="center" wrapText="1"/>
    </xf>
    <xf numFmtId="0" fontId="50" fillId="2" borderId="29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0" fontId="45" fillId="34" borderId="27" xfId="0" applyFont="1" applyFill="1" applyBorder="1" applyAlignment="1">
      <alignment horizontal="center" vertical="center"/>
    </xf>
    <xf numFmtId="0" fontId="45" fillId="34" borderId="34" xfId="0" applyFont="1" applyFill="1" applyBorder="1" applyAlignment="1">
      <alignment horizontal="center" vertical="center"/>
    </xf>
    <xf numFmtId="0" fontId="45" fillId="34" borderId="31" xfId="0" applyFont="1" applyFill="1" applyBorder="1" applyAlignment="1">
      <alignment horizontal="center" vertical="center"/>
    </xf>
    <xf numFmtId="0" fontId="25" fillId="19" borderId="27" xfId="0" applyFont="1" applyFill="1" applyBorder="1" applyAlignment="1">
      <alignment horizontal="center" vertical="center" textRotation="255" wrapText="1"/>
    </xf>
    <xf numFmtId="0" fontId="25" fillId="19" borderId="34" xfId="0" applyFont="1" applyFill="1" applyBorder="1" applyAlignment="1">
      <alignment horizontal="center" vertical="center" textRotation="255" wrapText="1"/>
    </xf>
    <xf numFmtId="0" fontId="25" fillId="19" borderId="31" xfId="0" applyFont="1" applyFill="1" applyBorder="1" applyAlignment="1">
      <alignment horizontal="center" vertical="center" textRotation="255" wrapText="1"/>
    </xf>
    <xf numFmtId="0" fontId="51" fillId="12" borderId="28" xfId="0" applyFont="1" applyFill="1" applyBorder="1" applyAlignment="1">
      <alignment horizontal="center" vertical="center" wrapText="1"/>
    </xf>
    <xf numFmtId="0" fontId="51" fillId="12" borderId="32" xfId="0" applyFont="1" applyFill="1" applyBorder="1" applyAlignment="1">
      <alignment horizontal="center" vertical="center" wrapText="1"/>
    </xf>
    <xf numFmtId="0" fontId="37" fillId="8" borderId="36" xfId="0" applyFont="1" applyFill="1" applyBorder="1" applyAlignment="1">
      <alignment horizontal="center" vertical="center"/>
    </xf>
    <xf numFmtId="0" fontId="37" fillId="8" borderId="37" xfId="0" applyFont="1" applyFill="1" applyBorder="1" applyAlignment="1">
      <alignment horizontal="center" vertical="center"/>
    </xf>
    <xf numFmtId="0" fontId="37" fillId="8" borderId="38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57" fillId="16" borderId="1" xfId="0" applyFont="1" applyFill="1" applyBorder="1" applyAlignment="1">
      <alignment horizontal="center" vertical="center"/>
    </xf>
    <xf numFmtId="0" fontId="57" fillId="16" borderId="2" xfId="0" applyFont="1" applyFill="1" applyBorder="1" applyAlignment="1">
      <alignment horizontal="center" vertical="center"/>
    </xf>
    <xf numFmtId="0" fontId="57" fillId="16" borderId="3" xfId="0" applyFont="1" applyFill="1" applyBorder="1" applyAlignment="1">
      <alignment horizontal="center" vertical="center"/>
    </xf>
    <xf numFmtId="0" fontId="57" fillId="16" borderId="14" xfId="0" applyFont="1" applyFill="1" applyBorder="1" applyAlignment="1">
      <alignment horizontal="center" vertical="center"/>
    </xf>
    <xf numFmtId="0" fontId="57" fillId="16" borderId="0" xfId="0" applyFont="1" applyFill="1" applyAlignment="1">
      <alignment horizontal="center" vertical="center"/>
    </xf>
    <xf numFmtId="0" fontId="57" fillId="16" borderId="25" xfId="0" applyFont="1" applyFill="1" applyBorder="1" applyAlignment="1">
      <alignment horizontal="center" vertical="center"/>
    </xf>
    <xf numFmtId="0" fontId="57" fillId="16" borderId="6" xfId="0" applyFont="1" applyFill="1" applyBorder="1" applyAlignment="1">
      <alignment horizontal="center" vertical="center"/>
    </xf>
    <xf numFmtId="0" fontId="57" fillId="16" borderId="7" xfId="0" applyFont="1" applyFill="1" applyBorder="1" applyAlignment="1">
      <alignment horizontal="center" vertical="center"/>
    </xf>
    <xf numFmtId="0" fontId="57" fillId="16" borderId="8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left" vertical="center"/>
    </xf>
    <xf numFmtId="0" fontId="26" fillId="2" borderId="37" xfId="0" applyFont="1" applyFill="1" applyBorder="1" applyAlignment="1">
      <alignment horizontal="left" vertical="center"/>
    </xf>
    <xf numFmtId="0" fontId="26" fillId="2" borderId="38" xfId="0" applyFont="1" applyFill="1" applyBorder="1" applyAlignment="1">
      <alignment horizontal="left" vertical="center"/>
    </xf>
    <xf numFmtId="0" fontId="33" fillId="5" borderId="36" xfId="0" applyFont="1" applyFill="1" applyBorder="1" applyAlignment="1" applyProtection="1">
      <alignment horizontal="left" vertical="center"/>
      <protection locked="0"/>
    </xf>
    <xf numFmtId="0" fontId="33" fillId="5" borderId="37" xfId="0" applyFont="1" applyFill="1" applyBorder="1" applyAlignment="1" applyProtection="1">
      <alignment horizontal="left" vertical="center"/>
      <protection locked="0"/>
    </xf>
    <xf numFmtId="0" fontId="33" fillId="5" borderId="38" xfId="0" applyFont="1" applyFill="1" applyBorder="1" applyAlignment="1" applyProtection="1">
      <alignment horizontal="left" vertical="center"/>
      <protection locked="0"/>
    </xf>
    <xf numFmtId="4" fontId="49" fillId="11" borderId="27" xfId="0" applyNumberFormat="1" applyFont="1" applyFill="1" applyBorder="1" applyAlignment="1">
      <alignment horizontal="center" vertical="center" wrapText="1"/>
    </xf>
    <xf numFmtId="4" fontId="49" fillId="11" borderId="34" xfId="0" applyNumberFormat="1" applyFont="1" applyFill="1" applyBorder="1" applyAlignment="1">
      <alignment horizontal="center" vertical="center" wrapText="1"/>
    </xf>
    <xf numFmtId="4" fontId="49" fillId="11" borderId="30" xfId="0" applyNumberFormat="1" applyFont="1" applyFill="1" applyBorder="1" applyAlignment="1">
      <alignment horizontal="center" vertical="center" wrapText="1"/>
    </xf>
    <xf numFmtId="0" fontId="49" fillId="10" borderId="19" xfId="0" applyFont="1" applyFill="1" applyBorder="1" applyAlignment="1">
      <alignment horizontal="center" vertical="center" wrapText="1"/>
    </xf>
    <xf numFmtId="0" fontId="49" fillId="10" borderId="1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33" fillId="6" borderId="36" xfId="0" applyFont="1" applyFill="1" applyBorder="1" applyAlignment="1">
      <alignment horizontal="left" vertical="center"/>
    </xf>
    <xf numFmtId="0" fontId="33" fillId="6" borderId="37" xfId="0" applyFont="1" applyFill="1" applyBorder="1" applyAlignment="1">
      <alignment horizontal="left" vertical="center"/>
    </xf>
    <xf numFmtId="0" fontId="33" fillId="6" borderId="38" xfId="0" applyFont="1" applyFill="1" applyBorder="1" applyAlignment="1">
      <alignment horizontal="left" vertical="center"/>
    </xf>
    <xf numFmtId="0" fontId="26" fillId="5" borderId="36" xfId="0" applyFont="1" applyFill="1" applyBorder="1" applyAlignment="1" applyProtection="1">
      <alignment horizontal="center" vertical="center" wrapText="1"/>
      <protection locked="0"/>
    </xf>
    <xf numFmtId="0" fontId="26" fillId="5" borderId="37" xfId="0" applyFont="1" applyFill="1" applyBorder="1" applyAlignment="1" applyProtection="1">
      <alignment horizontal="center" vertical="center" wrapText="1"/>
      <protection locked="0"/>
    </xf>
    <xf numFmtId="0" fontId="26" fillId="5" borderId="38" xfId="0" applyFont="1" applyFill="1" applyBorder="1" applyAlignment="1" applyProtection="1">
      <alignment horizontal="center" vertical="center" wrapText="1"/>
      <protection locked="0"/>
    </xf>
    <xf numFmtId="0" fontId="49" fillId="12" borderId="4" xfId="0" applyFont="1" applyFill="1" applyBorder="1" applyAlignment="1">
      <alignment horizontal="center" vertical="center" wrapText="1"/>
    </xf>
    <xf numFmtId="0" fontId="49" fillId="12" borderId="12" xfId="0" applyFont="1" applyFill="1" applyBorder="1" applyAlignment="1">
      <alignment horizontal="center" vertical="center" wrapText="1"/>
    </xf>
    <xf numFmtId="0" fontId="49" fillId="12" borderId="5" xfId="0" applyFont="1" applyFill="1" applyBorder="1" applyAlignment="1">
      <alignment horizontal="center" vertical="center" wrapText="1"/>
    </xf>
    <xf numFmtId="0" fontId="49" fillId="12" borderId="19" xfId="0" applyFont="1" applyFill="1" applyBorder="1" applyAlignment="1">
      <alignment horizontal="center" vertical="center" wrapText="1"/>
    </xf>
    <xf numFmtId="0" fontId="45" fillId="18" borderId="27" xfId="0" applyFont="1" applyFill="1" applyBorder="1" applyAlignment="1">
      <alignment horizontal="center" vertical="center"/>
    </xf>
    <xf numFmtId="0" fontId="45" fillId="18" borderId="34" xfId="0" applyFont="1" applyFill="1" applyBorder="1" applyAlignment="1">
      <alignment horizontal="center" vertical="center"/>
    </xf>
    <xf numFmtId="0" fontId="45" fillId="18" borderId="31" xfId="0" applyFont="1" applyFill="1" applyBorder="1" applyAlignment="1">
      <alignment horizontal="center" vertical="center"/>
    </xf>
    <xf numFmtId="0" fontId="15" fillId="5" borderId="36" xfId="0" applyFont="1" applyFill="1" applyBorder="1" applyAlignment="1" applyProtection="1">
      <alignment horizontal="left" vertical="top"/>
      <protection locked="0"/>
    </xf>
    <xf numFmtId="0" fontId="15" fillId="5" borderId="37" xfId="0" applyFont="1" applyFill="1" applyBorder="1" applyAlignment="1" applyProtection="1">
      <alignment horizontal="left" vertical="top"/>
      <protection locked="0"/>
    </xf>
    <xf numFmtId="0" fontId="15" fillId="5" borderId="38" xfId="0" applyFont="1" applyFill="1" applyBorder="1" applyAlignment="1" applyProtection="1">
      <alignment horizontal="left" vertical="top"/>
      <protection locked="0"/>
    </xf>
    <xf numFmtId="0" fontId="141" fillId="25" borderId="7" xfId="0" applyFont="1" applyFill="1" applyBorder="1" applyAlignment="1">
      <alignment horizontal="center" vertical="center"/>
    </xf>
    <xf numFmtId="0" fontId="49" fillId="10" borderId="46" xfId="0" applyFont="1" applyFill="1" applyBorder="1" applyAlignment="1">
      <alignment horizontal="center" vertical="center" wrapText="1"/>
    </xf>
    <xf numFmtId="0" fontId="49" fillId="10" borderId="10" xfId="0" applyFont="1" applyFill="1" applyBorder="1" applyAlignment="1">
      <alignment horizontal="center" vertical="center" wrapText="1"/>
    </xf>
    <xf numFmtId="0" fontId="53" fillId="6" borderId="36" xfId="0" applyFont="1" applyFill="1" applyBorder="1" applyAlignment="1" applyProtection="1">
      <alignment horizontal="center" vertical="center"/>
      <protection locked="0"/>
    </xf>
    <xf numFmtId="0" fontId="53" fillId="6" borderId="37" xfId="0" applyFont="1" applyFill="1" applyBorder="1" applyAlignment="1" applyProtection="1">
      <alignment horizontal="center" vertical="center"/>
      <protection locked="0"/>
    </xf>
    <xf numFmtId="0" fontId="53" fillId="6" borderId="38" xfId="0" applyFont="1" applyFill="1" applyBorder="1" applyAlignment="1" applyProtection="1">
      <alignment horizontal="center" vertical="center"/>
      <protection locked="0"/>
    </xf>
    <xf numFmtId="4" fontId="22" fillId="0" borderId="0" xfId="0" applyNumberFormat="1" applyFont="1" applyAlignment="1" applyProtection="1">
      <alignment horizontal="center" vertical="top"/>
      <protection hidden="1"/>
    </xf>
    <xf numFmtId="0" fontId="28" fillId="13" borderId="36" xfId="0" applyFont="1" applyFill="1" applyBorder="1" applyAlignment="1" applyProtection="1">
      <alignment horizontal="left" vertical="center"/>
      <protection hidden="1"/>
    </xf>
    <xf numFmtId="0" fontId="28" fillId="13" borderId="37" xfId="0" applyFont="1" applyFill="1" applyBorder="1" applyAlignment="1" applyProtection="1">
      <alignment horizontal="left" vertical="center"/>
      <protection hidden="1"/>
    </xf>
    <xf numFmtId="0" fontId="28" fillId="13" borderId="38" xfId="0" applyFont="1" applyFill="1" applyBorder="1" applyAlignment="1" applyProtection="1">
      <alignment horizontal="left" vertical="center"/>
      <protection hidden="1"/>
    </xf>
    <xf numFmtId="0" fontId="49" fillId="12" borderId="1" xfId="0" applyFont="1" applyFill="1" applyBorder="1" applyAlignment="1">
      <alignment horizontal="center" vertical="center" wrapText="1"/>
    </xf>
    <xf numFmtId="0" fontId="49" fillId="12" borderId="2" xfId="0" applyFont="1" applyFill="1" applyBorder="1" applyAlignment="1">
      <alignment horizontal="center" vertical="center" wrapText="1"/>
    </xf>
    <xf numFmtId="0" fontId="49" fillId="12" borderId="38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left" vertical="top" wrapText="1"/>
      <protection locked="0"/>
    </xf>
    <xf numFmtId="0" fontId="26" fillId="5" borderId="2" xfId="0" applyFont="1" applyFill="1" applyBorder="1" applyAlignment="1" applyProtection="1">
      <alignment horizontal="left" vertical="top" wrapText="1"/>
      <protection locked="0"/>
    </xf>
    <xf numFmtId="0" fontId="26" fillId="5" borderId="3" xfId="0" applyFont="1" applyFill="1" applyBorder="1" applyAlignment="1" applyProtection="1">
      <alignment horizontal="left" vertical="top" wrapText="1"/>
      <protection locked="0"/>
    </xf>
    <xf numFmtId="0" fontId="26" fillId="5" borderId="14" xfId="0" applyFont="1" applyFill="1" applyBorder="1" applyAlignment="1" applyProtection="1">
      <alignment horizontal="left" vertical="top" wrapText="1"/>
      <protection locked="0"/>
    </xf>
    <xf numFmtId="0" fontId="26" fillId="5" borderId="0" xfId="0" applyFont="1" applyFill="1" applyAlignment="1" applyProtection="1">
      <alignment horizontal="left" vertical="top" wrapText="1"/>
      <protection locked="0"/>
    </xf>
    <xf numFmtId="0" fontId="26" fillId="5" borderId="25" xfId="0" applyFont="1" applyFill="1" applyBorder="1" applyAlignment="1" applyProtection="1">
      <alignment horizontal="left" vertical="top" wrapText="1"/>
      <protection locked="0"/>
    </xf>
    <xf numFmtId="0" fontId="26" fillId="5" borderId="6" xfId="0" applyFont="1" applyFill="1" applyBorder="1" applyAlignment="1" applyProtection="1">
      <alignment horizontal="left" vertical="top" wrapText="1"/>
      <protection locked="0"/>
    </xf>
    <xf numFmtId="0" fontId="26" fillId="5" borderId="7" xfId="0" applyFont="1" applyFill="1" applyBorder="1" applyAlignment="1" applyProtection="1">
      <alignment horizontal="left" vertical="top" wrapText="1"/>
      <protection locked="0"/>
    </xf>
    <xf numFmtId="0" fontId="26" fillId="5" borderId="8" xfId="0" applyFont="1" applyFill="1" applyBorder="1" applyAlignment="1" applyProtection="1">
      <alignment horizontal="left" vertical="top" wrapText="1"/>
      <protection locked="0"/>
    </xf>
    <xf numFmtId="0" fontId="25" fillId="27" borderId="27" xfId="0" applyFont="1" applyFill="1" applyBorder="1" applyAlignment="1">
      <alignment horizontal="center" vertical="center" textRotation="255" wrapText="1"/>
    </xf>
    <xf numFmtId="0" fontId="25" fillId="27" borderId="34" xfId="0" applyFont="1" applyFill="1" applyBorder="1" applyAlignment="1">
      <alignment horizontal="center" vertical="center" textRotation="255" wrapText="1"/>
    </xf>
    <xf numFmtId="0" fontId="25" fillId="27" borderId="31" xfId="0" applyFont="1" applyFill="1" applyBorder="1" applyAlignment="1">
      <alignment horizontal="center" vertical="center" textRotation="255" wrapText="1"/>
    </xf>
    <xf numFmtId="0" fontId="45" fillId="28" borderId="27" xfId="0" applyFont="1" applyFill="1" applyBorder="1" applyAlignment="1">
      <alignment horizontal="center" vertical="center"/>
    </xf>
    <xf numFmtId="0" fontId="45" fillId="28" borderId="34" xfId="0" applyFont="1" applyFill="1" applyBorder="1" applyAlignment="1">
      <alignment horizontal="center" vertical="center"/>
    </xf>
    <xf numFmtId="0" fontId="45" fillId="28" borderId="31" xfId="0" applyFont="1" applyFill="1" applyBorder="1" applyAlignment="1">
      <alignment horizontal="center" vertical="center"/>
    </xf>
    <xf numFmtId="0" fontId="25" fillId="17" borderId="27" xfId="0" applyFont="1" applyFill="1" applyBorder="1" applyAlignment="1">
      <alignment horizontal="center" vertical="center" textRotation="255"/>
    </xf>
    <xf numFmtId="0" fontId="25" fillId="17" borderId="34" xfId="0" applyFont="1" applyFill="1" applyBorder="1" applyAlignment="1">
      <alignment horizontal="center" vertical="center" textRotation="255"/>
    </xf>
    <xf numFmtId="0" fontId="25" fillId="17" borderId="31" xfId="0" applyFont="1" applyFill="1" applyBorder="1" applyAlignment="1">
      <alignment horizontal="center" vertical="center" textRotation="255"/>
    </xf>
    <xf numFmtId="0" fontId="49" fillId="12" borderId="45" xfId="0" applyFont="1" applyFill="1" applyBorder="1" applyAlignment="1">
      <alignment horizontal="center" vertical="center" wrapText="1"/>
    </xf>
    <xf numFmtId="0" fontId="49" fillId="11" borderId="46" xfId="0" applyFont="1" applyFill="1" applyBorder="1" applyAlignment="1">
      <alignment horizontal="center" vertical="center" wrapText="1"/>
    </xf>
    <xf numFmtId="0" fontId="49" fillId="11" borderId="10" xfId="0" applyFont="1" applyFill="1" applyBorder="1" applyAlignment="1">
      <alignment horizontal="center" vertical="center" wrapText="1"/>
    </xf>
    <xf numFmtId="0" fontId="49" fillId="10" borderId="4" xfId="0" applyFont="1" applyFill="1" applyBorder="1" applyAlignment="1">
      <alignment horizontal="center" vertical="center" wrapText="1"/>
    </xf>
    <xf numFmtId="0" fontId="49" fillId="10" borderId="12" xfId="0" applyFont="1" applyFill="1" applyBorder="1" applyAlignment="1">
      <alignment horizontal="center" vertical="center" wrapText="1"/>
    </xf>
    <xf numFmtId="0" fontId="49" fillId="10" borderId="5" xfId="0" applyFont="1" applyFill="1" applyBorder="1" applyAlignment="1">
      <alignment horizontal="center" vertical="center" wrapText="1"/>
    </xf>
    <xf numFmtId="0" fontId="49" fillId="10" borderId="4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top"/>
      <protection locked="0"/>
    </xf>
    <xf numFmtId="0" fontId="15" fillId="5" borderId="2" xfId="0" applyFont="1" applyFill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 applyProtection="1">
      <alignment horizontal="left" vertical="top"/>
      <protection locked="0"/>
    </xf>
    <xf numFmtId="0" fontId="15" fillId="5" borderId="14" xfId="0" applyFont="1" applyFill="1" applyBorder="1" applyAlignment="1" applyProtection="1">
      <alignment horizontal="left" vertical="top"/>
      <protection locked="0"/>
    </xf>
    <xf numFmtId="0" fontId="15" fillId="5" borderId="0" xfId="0" applyFont="1" applyFill="1" applyAlignment="1" applyProtection="1">
      <alignment horizontal="left" vertical="top"/>
      <protection locked="0"/>
    </xf>
    <xf numFmtId="0" fontId="15" fillId="5" borderId="25" xfId="0" applyFont="1" applyFill="1" applyBorder="1" applyAlignment="1" applyProtection="1">
      <alignment horizontal="left" vertical="top"/>
      <protection locked="0"/>
    </xf>
    <xf numFmtId="0" fontId="15" fillId="5" borderId="6" xfId="0" applyFont="1" applyFill="1" applyBorder="1" applyAlignment="1" applyProtection="1">
      <alignment horizontal="left" vertical="top"/>
      <protection locked="0"/>
    </xf>
    <xf numFmtId="0" fontId="15" fillId="5" borderId="7" xfId="0" applyFont="1" applyFill="1" applyBorder="1" applyAlignment="1" applyProtection="1">
      <alignment horizontal="left" vertical="top"/>
      <protection locked="0"/>
    </xf>
    <xf numFmtId="0" fontId="15" fillId="5" borderId="8" xfId="0" applyFont="1" applyFill="1" applyBorder="1" applyAlignment="1" applyProtection="1">
      <alignment horizontal="left" vertical="top"/>
      <protection locked="0"/>
    </xf>
    <xf numFmtId="0" fontId="15" fillId="8" borderId="19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/>
    </xf>
    <xf numFmtId="0" fontId="141" fillId="25" borderId="19" xfId="0" applyFont="1" applyFill="1" applyBorder="1" applyAlignment="1">
      <alignment horizontal="center" vertical="center"/>
    </xf>
    <xf numFmtId="0" fontId="12" fillId="26" borderId="27" xfId="0" applyFont="1" applyFill="1" applyBorder="1" applyAlignment="1">
      <alignment horizontal="center" vertical="center" wrapText="1"/>
    </xf>
    <xf numFmtId="0" fontId="12" fillId="26" borderId="34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 applyProtection="1">
      <alignment horizontal="left" vertical="top"/>
      <protection locked="0"/>
    </xf>
    <xf numFmtId="0" fontId="49" fillId="5" borderId="2" xfId="0" applyFont="1" applyFill="1" applyBorder="1" applyAlignment="1" applyProtection="1">
      <alignment horizontal="left" vertical="top"/>
      <protection locked="0"/>
    </xf>
    <xf numFmtId="0" fontId="49" fillId="5" borderId="3" xfId="0" applyFont="1" applyFill="1" applyBorder="1" applyAlignment="1" applyProtection="1">
      <alignment horizontal="left" vertical="top"/>
      <protection locked="0"/>
    </xf>
    <xf numFmtId="0" fontId="49" fillId="5" borderId="6" xfId="0" applyFont="1" applyFill="1" applyBorder="1" applyAlignment="1" applyProtection="1">
      <alignment horizontal="left" vertical="top"/>
      <protection locked="0"/>
    </xf>
    <xf numFmtId="0" fontId="49" fillId="5" borderId="7" xfId="0" applyFont="1" applyFill="1" applyBorder="1" applyAlignment="1" applyProtection="1">
      <alignment horizontal="left" vertical="top"/>
      <protection locked="0"/>
    </xf>
    <xf numFmtId="0" fontId="49" fillId="5" borderId="8" xfId="0" applyFont="1" applyFill="1" applyBorder="1" applyAlignment="1" applyProtection="1">
      <alignment horizontal="left" vertical="top"/>
      <protection locked="0"/>
    </xf>
    <xf numFmtId="0" fontId="34" fillId="6" borderId="36" xfId="0" applyFont="1" applyFill="1" applyBorder="1" applyAlignment="1">
      <alignment horizontal="left" vertical="center" wrapText="1"/>
    </xf>
    <xf numFmtId="0" fontId="34" fillId="6" borderId="37" xfId="0" applyFont="1" applyFill="1" applyBorder="1" applyAlignment="1">
      <alignment horizontal="left" vertical="center" wrapText="1"/>
    </xf>
    <xf numFmtId="0" fontId="34" fillId="6" borderId="38" xfId="0" applyFont="1" applyFill="1" applyBorder="1" applyAlignment="1">
      <alignment horizontal="left" vertical="center" wrapText="1"/>
    </xf>
    <xf numFmtId="0" fontId="26" fillId="5" borderId="36" xfId="0" applyFont="1" applyFill="1" applyBorder="1" applyAlignment="1" applyProtection="1">
      <alignment horizontal="left" vertical="center" wrapText="1"/>
      <protection locked="0"/>
    </xf>
    <xf numFmtId="0" fontId="26" fillId="5" borderId="37" xfId="0" applyFont="1" applyFill="1" applyBorder="1" applyAlignment="1" applyProtection="1">
      <alignment horizontal="left" vertical="center" wrapText="1"/>
      <protection locked="0"/>
    </xf>
    <xf numFmtId="0" fontId="26" fillId="5" borderId="38" xfId="0" applyFont="1" applyFill="1" applyBorder="1" applyAlignment="1" applyProtection="1">
      <alignment horizontal="left" vertical="center" wrapText="1"/>
      <protection locked="0"/>
    </xf>
    <xf numFmtId="0" fontId="11" fillId="5" borderId="36" xfId="0" applyFont="1" applyFill="1" applyBorder="1" applyAlignment="1" applyProtection="1">
      <alignment horizontal="left"/>
      <protection locked="0"/>
    </xf>
    <xf numFmtId="0" fontId="11" fillId="5" borderId="37" xfId="0" applyFont="1" applyFill="1" applyBorder="1" applyAlignment="1" applyProtection="1">
      <alignment horizontal="left"/>
      <protection locked="0"/>
    </xf>
    <xf numFmtId="0" fontId="11" fillId="5" borderId="38" xfId="0" applyFont="1" applyFill="1" applyBorder="1" applyAlignment="1" applyProtection="1">
      <alignment horizontal="left"/>
      <protection locked="0"/>
    </xf>
    <xf numFmtId="49" fontId="11" fillId="5" borderId="36" xfId="0" applyNumberFormat="1" applyFont="1" applyFill="1" applyBorder="1" applyAlignment="1" applyProtection="1">
      <alignment horizontal="left"/>
      <protection locked="0"/>
    </xf>
    <xf numFmtId="49" fontId="11" fillId="5" borderId="37" xfId="0" applyNumberFormat="1" applyFont="1" applyFill="1" applyBorder="1" applyAlignment="1" applyProtection="1">
      <alignment horizontal="left"/>
      <protection locked="0"/>
    </xf>
    <xf numFmtId="49" fontId="11" fillId="5" borderId="38" xfId="0" applyNumberFormat="1" applyFont="1" applyFill="1" applyBorder="1" applyAlignment="1" applyProtection="1">
      <alignment horizontal="left"/>
      <protection locked="0"/>
    </xf>
    <xf numFmtId="0" fontId="26" fillId="2" borderId="36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8" fillId="13" borderId="19" xfId="0" applyFont="1" applyFill="1" applyBorder="1" applyAlignment="1" applyProtection="1">
      <alignment horizontal="center" vertical="center" wrapText="1"/>
      <protection hidden="1"/>
    </xf>
    <xf numFmtId="0" fontId="28" fillId="13" borderId="24" xfId="0" applyFont="1" applyFill="1" applyBorder="1" applyAlignment="1" applyProtection="1">
      <alignment horizontal="center" vertical="center" wrapText="1"/>
      <protection hidden="1"/>
    </xf>
    <xf numFmtId="0" fontId="12" fillId="17" borderId="27" xfId="0" applyFont="1" applyFill="1" applyBorder="1" applyAlignment="1">
      <alignment horizontal="center" vertical="center" wrapText="1"/>
    </xf>
    <xf numFmtId="0" fontId="12" fillId="17" borderId="34" xfId="0" applyFont="1" applyFill="1" applyBorder="1" applyAlignment="1">
      <alignment horizontal="center" vertical="center" wrapText="1"/>
    </xf>
    <xf numFmtId="0" fontId="12" fillId="19" borderId="27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27" fillId="20" borderId="36" xfId="0" applyFont="1" applyFill="1" applyBorder="1" applyAlignment="1">
      <alignment horizontal="left" vertical="center"/>
    </xf>
    <xf numFmtId="0" fontId="27" fillId="20" borderId="64" xfId="0" applyFont="1" applyFill="1" applyBorder="1" applyAlignment="1">
      <alignment horizontal="left" vertical="center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15" xfId="0" applyFont="1" applyFill="1" applyBorder="1" applyAlignment="1">
      <alignment horizontal="center" vertical="center" wrapText="1"/>
    </xf>
    <xf numFmtId="0" fontId="12" fillId="17" borderId="30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23" fillId="17" borderId="27" xfId="0" applyFont="1" applyFill="1" applyBorder="1" applyAlignment="1">
      <alignment horizontal="center" vertical="center" textRotation="255"/>
    </xf>
    <xf numFmtId="0" fontId="23" fillId="17" borderId="34" xfId="0" applyFont="1" applyFill="1" applyBorder="1" applyAlignment="1">
      <alignment horizontal="center" vertical="center" textRotation="255"/>
    </xf>
    <xf numFmtId="0" fontId="23" fillId="17" borderId="31" xfId="0" applyFont="1" applyFill="1" applyBorder="1" applyAlignment="1">
      <alignment horizontal="center" vertical="center" textRotation="255"/>
    </xf>
    <xf numFmtId="0" fontId="12" fillId="7" borderId="1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19" borderId="30" xfId="0" applyFont="1" applyFill="1" applyBorder="1" applyAlignment="1">
      <alignment horizontal="center" vertical="center" wrapText="1"/>
    </xf>
    <xf numFmtId="0" fontId="27" fillId="18" borderId="36" xfId="0" applyFont="1" applyFill="1" applyBorder="1" applyAlignment="1">
      <alignment horizontal="left" vertical="center"/>
    </xf>
    <xf numFmtId="0" fontId="27" fillId="18" borderId="64" xfId="0" applyFont="1" applyFill="1" applyBorder="1" applyAlignment="1">
      <alignment horizontal="left" vertical="center"/>
    </xf>
    <xf numFmtId="0" fontId="23" fillId="26" borderId="27" xfId="0" applyFont="1" applyFill="1" applyBorder="1" applyAlignment="1">
      <alignment horizontal="center" vertical="center" textRotation="255"/>
    </xf>
    <xf numFmtId="0" fontId="23" fillId="26" borderId="34" xfId="0" applyFont="1" applyFill="1" applyBorder="1" applyAlignment="1">
      <alignment horizontal="center" vertical="center" textRotation="255"/>
    </xf>
    <xf numFmtId="0" fontId="23" fillId="26" borderId="31" xfId="0" applyFont="1" applyFill="1" applyBorder="1" applyAlignment="1">
      <alignment horizontal="center" vertical="center" textRotation="255"/>
    </xf>
    <xf numFmtId="0" fontId="12" fillId="7" borderId="36" xfId="0" applyFont="1" applyFill="1" applyBorder="1" applyAlignment="1">
      <alignment horizontal="center"/>
    </xf>
    <xf numFmtId="0" fontId="12" fillId="7" borderId="38" xfId="0" applyFont="1" applyFill="1" applyBorder="1" applyAlignment="1">
      <alignment horizontal="center"/>
    </xf>
    <xf numFmtId="0" fontId="23" fillId="19" borderId="27" xfId="0" applyFont="1" applyFill="1" applyBorder="1" applyAlignment="1">
      <alignment horizontal="center" vertical="center" textRotation="255"/>
    </xf>
    <xf numFmtId="0" fontId="23" fillId="19" borderId="34" xfId="0" applyFont="1" applyFill="1" applyBorder="1" applyAlignment="1">
      <alignment horizontal="center" vertical="center" textRotation="255"/>
    </xf>
    <xf numFmtId="0" fontId="23" fillId="19" borderId="31" xfId="0" applyFont="1" applyFill="1" applyBorder="1" applyAlignment="1">
      <alignment horizontal="center" vertical="center" textRotation="255"/>
    </xf>
    <xf numFmtId="0" fontId="27" fillId="29" borderId="36" xfId="0" applyFont="1" applyFill="1" applyBorder="1" applyAlignment="1">
      <alignment horizontal="center" vertical="center"/>
    </xf>
    <xf numFmtId="0" fontId="27" fillId="29" borderId="64" xfId="0" applyFont="1" applyFill="1" applyBorder="1" applyAlignment="1">
      <alignment horizontal="center" vertical="center"/>
    </xf>
    <xf numFmtId="0" fontId="28" fillId="13" borderId="40" xfId="0" applyFont="1" applyFill="1" applyBorder="1" applyAlignment="1" applyProtection="1">
      <alignment horizontal="center" vertical="center" wrapText="1"/>
      <protection hidden="1"/>
    </xf>
    <xf numFmtId="0" fontId="28" fillId="13" borderId="41" xfId="0" applyFont="1" applyFill="1" applyBorder="1" applyAlignment="1" applyProtection="1">
      <alignment horizontal="center" vertical="center" wrapText="1"/>
      <protection hidden="1"/>
    </xf>
    <xf numFmtId="0" fontId="28" fillId="13" borderId="63" xfId="0" applyFont="1" applyFill="1" applyBorder="1" applyAlignment="1" applyProtection="1">
      <alignment horizontal="center" vertical="center" wrapText="1"/>
      <protection hidden="1"/>
    </xf>
    <xf numFmtId="0" fontId="28" fillId="13" borderId="4" xfId="0" applyFont="1" applyFill="1" applyBorder="1" applyAlignment="1" applyProtection="1">
      <alignment horizontal="center" vertical="center" wrapText="1"/>
      <protection hidden="1"/>
    </xf>
    <xf numFmtId="0" fontId="28" fillId="13" borderId="12" xfId="0" applyFont="1" applyFill="1" applyBorder="1" applyAlignment="1" applyProtection="1">
      <alignment horizontal="center" vertical="center" wrapText="1"/>
      <protection hidden="1"/>
    </xf>
    <xf numFmtId="0" fontId="28" fillId="13" borderId="5" xfId="0" applyFont="1" applyFill="1" applyBorder="1" applyAlignment="1" applyProtection="1">
      <alignment horizontal="center" vertical="center" wrapText="1"/>
      <protection hidden="1"/>
    </xf>
    <xf numFmtId="0" fontId="28" fillId="13" borderId="9" xfId="0" applyFont="1" applyFill="1" applyBorder="1" applyAlignment="1" applyProtection="1">
      <alignment horizontal="center" vertical="center" wrapText="1"/>
      <protection hidden="1"/>
    </xf>
    <xf numFmtId="0" fontId="28" fillId="13" borderId="13" xfId="0" applyFont="1" applyFill="1" applyBorder="1" applyAlignment="1" applyProtection="1">
      <alignment horizontal="center" vertical="center" wrapText="1"/>
      <protection hidden="1"/>
    </xf>
    <xf numFmtId="0" fontId="28" fillId="13" borderId="10" xfId="0" applyFont="1" applyFill="1" applyBorder="1" applyAlignment="1" applyProtection="1">
      <alignment horizontal="center" vertical="center" wrapText="1"/>
      <protection hidden="1"/>
    </xf>
    <xf numFmtId="0" fontId="28" fillId="13" borderId="36" xfId="0" applyFont="1" applyFill="1" applyBorder="1" applyAlignment="1" applyProtection="1">
      <alignment horizontal="center" vertical="center" wrapText="1"/>
      <protection hidden="1"/>
    </xf>
    <xf numFmtId="0" fontId="28" fillId="13" borderId="37" xfId="0" applyFont="1" applyFill="1" applyBorder="1" applyAlignment="1" applyProtection="1">
      <alignment horizontal="center" vertical="center" wrapText="1"/>
      <protection hidden="1"/>
    </xf>
    <xf numFmtId="0" fontId="28" fillId="13" borderId="38" xfId="0" applyFont="1" applyFill="1" applyBorder="1" applyAlignment="1" applyProtection="1">
      <alignment horizontal="center" vertical="center" wrapText="1"/>
      <protection hidden="1"/>
    </xf>
    <xf numFmtId="0" fontId="28" fillId="13" borderId="1" xfId="0" applyFont="1" applyFill="1" applyBorder="1" applyAlignment="1" applyProtection="1">
      <alignment horizontal="center" vertical="center" wrapText="1"/>
      <protection hidden="1"/>
    </xf>
    <xf numFmtId="0" fontId="28" fillId="13" borderId="2" xfId="0" applyFont="1" applyFill="1" applyBorder="1" applyAlignment="1" applyProtection="1">
      <alignment horizontal="center" vertical="center" wrapText="1"/>
      <protection hidden="1"/>
    </xf>
    <xf numFmtId="0" fontId="28" fillId="13" borderId="3" xfId="0" applyFont="1" applyFill="1" applyBorder="1" applyAlignment="1" applyProtection="1">
      <alignment horizontal="center" vertical="center" wrapText="1"/>
      <protection hidden="1"/>
    </xf>
    <xf numFmtId="0" fontId="28" fillId="13" borderId="6" xfId="0" applyFont="1" applyFill="1" applyBorder="1" applyAlignment="1" applyProtection="1">
      <alignment horizontal="center" vertical="center" wrapText="1"/>
      <protection hidden="1"/>
    </xf>
    <xf numFmtId="0" fontId="28" fillId="13" borderId="7" xfId="0" applyFont="1" applyFill="1" applyBorder="1" applyAlignment="1" applyProtection="1">
      <alignment horizontal="center" vertical="center" wrapText="1"/>
      <protection hidden="1"/>
    </xf>
    <xf numFmtId="0" fontId="28" fillId="13" borderId="8" xfId="0" applyFont="1" applyFill="1" applyBorder="1" applyAlignment="1" applyProtection="1">
      <alignment horizontal="center" vertical="center" wrapText="1"/>
      <protection hidden="1"/>
    </xf>
    <xf numFmtId="0" fontId="12" fillId="26" borderId="30" xfId="0" applyFont="1" applyFill="1" applyBorder="1" applyAlignment="1">
      <alignment horizontal="center" vertical="center" wrapText="1"/>
    </xf>
    <xf numFmtId="165" fontId="119" fillId="6" borderId="78" xfId="0" applyNumberFormat="1" applyFont="1" applyFill="1" applyBorder="1" applyAlignment="1">
      <alignment horizontal="center" vertical="center"/>
    </xf>
    <xf numFmtId="165" fontId="119" fillId="6" borderId="44" xfId="0" applyNumberFormat="1" applyFont="1" applyFill="1" applyBorder="1" applyAlignment="1">
      <alignment horizontal="center" vertical="center"/>
    </xf>
    <xf numFmtId="0" fontId="123" fillId="16" borderId="77" xfId="0" applyFont="1" applyFill="1" applyBorder="1" applyAlignment="1">
      <alignment horizontal="center" vertical="center"/>
    </xf>
    <xf numFmtId="0" fontId="123" fillId="16" borderId="69" xfId="0" applyFont="1" applyFill="1" applyBorder="1" applyAlignment="1">
      <alignment horizontal="center" vertical="center"/>
    </xf>
    <xf numFmtId="0" fontId="123" fillId="16" borderId="66" xfId="0" applyFont="1" applyFill="1" applyBorder="1" applyAlignment="1">
      <alignment horizontal="center" vertical="center"/>
    </xf>
    <xf numFmtId="0" fontId="101" fillId="8" borderId="19" xfId="0" applyFont="1" applyFill="1" applyBorder="1" applyAlignment="1">
      <alignment horizontal="center" vertical="center" wrapText="1"/>
    </xf>
    <xf numFmtId="0" fontId="96" fillId="35" borderId="19" xfId="0" applyFont="1" applyFill="1" applyBorder="1" applyAlignment="1">
      <alignment horizontal="center" vertical="center"/>
    </xf>
    <xf numFmtId="14" fontId="63" fillId="5" borderId="36" xfId="0" applyNumberFormat="1" applyFont="1" applyFill="1" applyBorder="1" applyAlignment="1" applyProtection="1">
      <alignment horizontal="center" vertical="center"/>
      <protection locked="0"/>
    </xf>
    <xf numFmtId="14" fontId="63" fillId="5" borderId="37" xfId="0" applyNumberFormat="1" applyFont="1" applyFill="1" applyBorder="1" applyAlignment="1" applyProtection="1">
      <alignment horizontal="center" vertical="center"/>
      <protection locked="0"/>
    </xf>
    <xf numFmtId="14" fontId="63" fillId="5" borderId="38" xfId="0" applyNumberFormat="1" applyFont="1" applyFill="1" applyBorder="1" applyAlignment="1" applyProtection="1">
      <alignment horizontal="center" vertical="center"/>
      <protection locked="0"/>
    </xf>
    <xf numFmtId="0" fontId="123" fillId="16" borderId="71" xfId="0" applyFont="1" applyFill="1" applyBorder="1" applyAlignment="1">
      <alignment horizontal="center" vertical="center"/>
    </xf>
    <xf numFmtId="0" fontId="123" fillId="16" borderId="35" xfId="0" applyFont="1" applyFill="1" applyBorder="1" applyAlignment="1">
      <alignment horizontal="center" vertical="center"/>
    </xf>
    <xf numFmtId="0" fontId="123" fillId="16" borderId="74" xfId="0" applyFont="1" applyFill="1" applyBorder="1" applyAlignment="1">
      <alignment horizontal="center" vertical="center"/>
    </xf>
    <xf numFmtId="4" fontId="98" fillId="11" borderId="55" xfId="0" applyNumberFormat="1" applyFont="1" applyFill="1" applyBorder="1" applyAlignment="1">
      <alignment horizontal="center" vertical="center" wrapText="1"/>
    </xf>
    <xf numFmtId="4" fontId="98" fillId="11" borderId="11" xfId="0" applyNumberFormat="1" applyFont="1" applyFill="1" applyBorder="1" applyAlignment="1">
      <alignment horizontal="center" vertical="center" wrapText="1"/>
    </xf>
    <xf numFmtId="4" fontId="98" fillId="11" borderId="54" xfId="0" applyNumberFormat="1" applyFont="1" applyFill="1" applyBorder="1" applyAlignment="1">
      <alignment horizontal="center" vertical="center" wrapText="1"/>
    </xf>
    <xf numFmtId="4" fontId="96" fillId="11" borderId="4" xfId="0" applyNumberFormat="1" applyFont="1" applyFill="1" applyBorder="1" applyAlignment="1">
      <alignment horizontal="center" vertical="center" wrapText="1"/>
    </xf>
    <xf numFmtId="4" fontId="96" fillId="11" borderId="12" xfId="0" applyNumberFormat="1" applyFont="1" applyFill="1" applyBorder="1" applyAlignment="1">
      <alignment horizontal="center" vertical="center" wrapText="1"/>
    </xf>
    <xf numFmtId="4" fontId="96" fillId="11" borderId="5" xfId="0" applyNumberFormat="1" applyFont="1" applyFill="1" applyBorder="1" applyAlignment="1">
      <alignment horizontal="center" vertical="center" wrapText="1"/>
    </xf>
    <xf numFmtId="4" fontId="96" fillId="11" borderId="45" xfId="0" applyNumberFormat="1" applyFont="1" applyFill="1" applyBorder="1" applyAlignment="1">
      <alignment horizontal="center" vertical="center" wrapText="1"/>
    </xf>
    <xf numFmtId="4" fontId="96" fillId="11" borderId="19" xfId="0" applyNumberFormat="1" applyFont="1" applyFill="1" applyBorder="1" applyAlignment="1">
      <alignment horizontal="center" vertical="center" wrapText="1"/>
    </xf>
    <xf numFmtId="4" fontId="96" fillId="11" borderId="46" xfId="0" applyNumberFormat="1" applyFont="1" applyFill="1" applyBorder="1" applyAlignment="1">
      <alignment horizontal="center" vertical="center" wrapText="1"/>
    </xf>
    <xf numFmtId="4" fontId="96" fillId="11" borderId="52" xfId="0" applyNumberFormat="1" applyFont="1" applyFill="1" applyBorder="1" applyAlignment="1">
      <alignment horizontal="center" vertical="center" wrapText="1"/>
    </xf>
    <xf numFmtId="4" fontId="96" fillId="11" borderId="22" xfId="0" applyNumberFormat="1" applyFont="1" applyFill="1" applyBorder="1" applyAlignment="1">
      <alignment horizontal="center" vertical="center" wrapText="1"/>
    </xf>
    <xf numFmtId="4" fontId="96" fillId="11" borderId="51" xfId="0" applyNumberFormat="1" applyFont="1" applyFill="1" applyBorder="1" applyAlignment="1">
      <alignment horizontal="center" vertical="center" wrapText="1"/>
    </xf>
    <xf numFmtId="0" fontId="120" fillId="21" borderId="75" xfId="0" applyFont="1" applyFill="1" applyBorder="1" applyAlignment="1">
      <alignment horizontal="center" vertical="center" wrapText="1"/>
    </xf>
    <xf numFmtId="0" fontId="120" fillId="21" borderId="73" xfId="0" applyFont="1" applyFill="1" applyBorder="1" applyAlignment="1">
      <alignment horizontal="center" vertical="center" wrapText="1"/>
    </xf>
    <xf numFmtId="0" fontId="120" fillId="21" borderId="76" xfId="0" applyFont="1" applyFill="1" applyBorder="1" applyAlignment="1">
      <alignment horizontal="center" vertical="center" wrapText="1"/>
    </xf>
    <xf numFmtId="49" fontId="97" fillId="6" borderId="36" xfId="0" applyNumberFormat="1" applyFont="1" applyFill="1" applyBorder="1" applyAlignment="1">
      <alignment horizontal="left" vertical="center"/>
    </xf>
    <xf numFmtId="49" fontId="97" fillId="6" borderId="37" xfId="0" applyNumberFormat="1" applyFont="1" applyFill="1" applyBorder="1" applyAlignment="1">
      <alignment horizontal="left" vertical="center"/>
    </xf>
    <xf numFmtId="49" fontId="97" fillId="6" borderId="38" xfId="0" applyNumberFormat="1" applyFont="1" applyFill="1" applyBorder="1" applyAlignment="1">
      <alignment horizontal="left" vertical="center"/>
    </xf>
    <xf numFmtId="0" fontId="101" fillId="2" borderId="40" xfId="0" applyFont="1" applyFill="1" applyBorder="1" applyAlignment="1">
      <alignment horizontal="center" vertical="center"/>
    </xf>
    <xf numFmtId="0" fontId="101" fillId="2" borderId="41" xfId="0" applyFont="1" applyFill="1" applyBorder="1" applyAlignment="1">
      <alignment horizontal="center" vertical="center"/>
    </xf>
    <xf numFmtId="0" fontId="110" fillId="11" borderId="36" xfId="0" applyFont="1" applyFill="1" applyBorder="1" applyAlignment="1">
      <alignment horizontal="center" vertical="center" wrapText="1"/>
    </xf>
    <xf numFmtId="0" fontId="110" fillId="11" borderId="37" xfId="0" applyFont="1" applyFill="1" applyBorder="1" applyAlignment="1">
      <alignment horizontal="center" vertical="center" wrapText="1"/>
    </xf>
    <xf numFmtId="0" fontId="110" fillId="11" borderId="64" xfId="0" applyFont="1" applyFill="1" applyBorder="1" applyAlignment="1">
      <alignment horizontal="center" vertical="center" wrapText="1"/>
    </xf>
    <xf numFmtId="165" fontId="111" fillId="5" borderId="63" xfId="0" applyNumberFormat="1" applyFont="1" applyFill="1" applyBorder="1" applyAlignment="1" applyProtection="1">
      <alignment horizontal="center" vertical="center"/>
      <protection locked="0"/>
    </xf>
    <xf numFmtId="165" fontId="111" fillId="5" borderId="38" xfId="0" applyNumberFormat="1" applyFont="1" applyFill="1" applyBorder="1" applyAlignment="1" applyProtection="1">
      <alignment horizontal="center" vertical="center"/>
      <protection locked="0"/>
    </xf>
    <xf numFmtId="0" fontId="52" fillId="0" borderId="37" xfId="0" applyFont="1" applyBorder="1" applyAlignment="1">
      <alignment horizontal="center" vertical="center" wrapText="1"/>
    </xf>
    <xf numFmtId="165" fontId="78" fillId="0" borderId="37" xfId="0" applyNumberFormat="1" applyFont="1" applyBorder="1" applyAlignment="1">
      <alignment horizontal="center" vertical="center"/>
    </xf>
    <xf numFmtId="165" fontId="122" fillId="16" borderId="12" xfId="0" applyNumberFormat="1" applyFont="1" applyFill="1" applyBorder="1" applyAlignment="1">
      <alignment horizontal="center" vertical="center"/>
    </xf>
    <xf numFmtId="165" fontId="122" fillId="16" borderId="13" xfId="0" applyNumberFormat="1" applyFont="1" applyFill="1" applyBorder="1" applyAlignment="1">
      <alignment horizontal="center" vertical="center"/>
    </xf>
    <xf numFmtId="0" fontId="49" fillId="21" borderId="40" xfId="0" applyFont="1" applyFill="1" applyBorder="1" applyAlignment="1">
      <alignment horizontal="center" vertical="center"/>
    </xf>
    <xf numFmtId="0" fontId="49" fillId="21" borderId="41" xfId="0" applyFont="1" applyFill="1" applyBorder="1" applyAlignment="1">
      <alignment horizontal="center" vertical="center"/>
    </xf>
    <xf numFmtId="165" fontId="125" fillId="5" borderId="41" xfId="0" applyNumberFormat="1" applyFont="1" applyFill="1" applyBorder="1" applyAlignment="1" applyProtection="1">
      <alignment horizontal="center" vertical="center"/>
      <protection locked="0"/>
    </xf>
    <xf numFmtId="165" fontId="125" fillId="5" borderId="42" xfId="0" applyNumberFormat="1" applyFont="1" applyFill="1" applyBorder="1" applyAlignment="1" applyProtection="1">
      <alignment horizontal="center" vertical="center"/>
      <protection locked="0"/>
    </xf>
    <xf numFmtId="165" fontId="131" fillId="13" borderId="6" xfId="0" applyNumberFormat="1" applyFont="1" applyFill="1" applyBorder="1" applyAlignment="1">
      <alignment horizontal="center" vertical="center" wrapText="1"/>
    </xf>
    <xf numFmtId="165" fontId="131" fillId="13" borderId="7" xfId="0" applyNumberFormat="1" applyFont="1" applyFill="1" applyBorder="1" applyAlignment="1">
      <alignment horizontal="center" vertical="center" wrapText="1"/>
    </xf>
    <xf numFmtId="165" fontId="131" fillId="13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6" fillId="2" borderId="36" xfId="0" applyFont="1" applyFill="1" applyBorder="1" applyAlignment="1">
      <alignment horizontal="left" vertical="center"/>
    </xf>
    <xf numFmtId="0" fontId="96" fillId="2" borderId="3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5" fillId="11" borderId="36" xfId="0" applyFont="1" applyFill="1" applyBorder="1" applyAlignment="1">
      <alignment horizontal="left" vertical="center" wrapText="1"/>
    </xf>
    <xf numFmtId="0" fontId="105" fillId="11" borderId="37" xfId="0" applyFont="1" applyFill="1" applyBorder="1" applyAlignment="1">
      <alignment horizontal="left" vertical="center" wrapText="1"/>
    </xf>
    <xf numFmtId="0" fontId="105" fillId="11" borderId="38" xfId="0" applyFont="1" applyFill="1" applyBorder="1" applyAlignment="1">
      <alignment horizontal="left" vertical="center" wrapText="1"/>
    </xf>
    <xf numFmtId="165" fontId="106" fillId="6" borderId="36" xfId="0" applyNumberFormat="1" applyFont="1" applyFill="1" applyBorder="1" applyAlignment="1">
      <alignment horizontal="center" vertical="center"/>
    </xf>
    <xf numFmtId="165" fontId="106" fillId="6" borderId="38" xfId="0" applyNumberFormat="1" applyFont="1" applyFill="1" applyBorder="1" applyAlignment="1">
      <alignment horizontal="center" vertical="center"/>
    </xf>
    <xf numFmtId="0" fontId="97" fillId="5" borderId="36" xfId="0" applyFont="1" applyFill="1" applyBorder="1" applyAlignment="1" applyProtection="1">
      <alignment horizontal="left" vertical="center"/>
      <protection locked="0"/>
    </xf>
    <xf numFmtId="0" fontId="97" fillId="5" borderId="37" xfId="0" applyFont="1" applyFill="1" applyBorder="1" applyAlignment="1" applyProtection="1">
      <alignment horizontal="left" vertical="center"/>
      <protection locked="0"/>
    </xf>
    <xf numFmtId="0" fontId="97" fillId="5" borderId="38" xfId="0" applyFont="1" applyFill="1" applyBorder="1" applyAlignment="1" applyProtection="1">
      <alignment horizontal="left" vertical="center"/>
      <protection locked="0"/>
    </xf>
    <xf numFmtId="0" fontId="96" fillId="2" borderId="36" xfId="0" applyFont="1" applyFill="1" applyBorder="1" applyAlignment="1">
      <alignment horizontal="center" vertical="center"/>
    </xf>
    <xf numFmtId="0" fontId="96" fillId="2" borderId="38" xfId="0" applyFont="1" applyFill="1" applyBorder="1" applyAlignment="1">
      <alignment horizontal="center" vertical="center"/>
    </xf>
    <xf numFmtId="0" fontId="98" fillId="10" borderId="1" xfId="0" applyFont="1" applyFill="1" applyBorder="1" applyAlignment="1">
      <alignment horizontal="center" vertical="center" wrapText="1"/>
    </xf>
    <xf numFmtId="0" fontId="98" fillId="10" borderId="2" xfId="0" applyFont="1" applyFill="1" applyBorder="1" applyAlignment="1">
      <alignment horizontal="center" vertical="center" wrapText="1"/>
    </xf>
    <xf numFmtId="0" fontId="98" fillId="10" borderId="3" xfId="0" applyFont="1" applyFill="1" applyBorder="1" applyAlignment="1">
      <alignment horizontal="center" vertical="center" wrapText="1"/>
    </xf>
    <xf numFmtId="0" fontId="98" fillId="10" borderId="15" xfId="0" applyFont="1" applyFill="1" applyBorder="1" applyAlignment="1">
      <alignment horizontal="center" vertical="center" wrapText="1"/>
    </xf>
    <xf numFmtId="0" fontId="98" fillId="10" borderId="17" xfId="0" applyFont="1" applyFill="1" applyBorder="1" applyAlignment="1">
      <alignment horizontal="center" vertical="center" wrapText="1"/>
    </xf>
    <xf numFmtId="0" fontId="98" fillId="10" borderId="21" xfId="0" applyFont="1" applyFill="1" applyBorder="1" applyAlignment="1">
      <alignment horizontal="center" vertical="center" wrapText="1"/>
    </xf>
    <xf numFmtId="0" fontId="105" fillId="11" borderId="36" xfId="0" applyFont="1" applyFill="1" applyBorder="1" applyAlignment="1">
      <alignment horizontal="center" vertical="center" wrapText="1"/>
    </xf>
    <xf numFmtId="0" fontId="105" fillId="11" borderId="37" xfId="0" applyFont="1" applyFill="1" applyBorder="1" applyAlignment="1">
      <alignment horizontal="center" vertical="center" wrapText="1"/>
    </xf>
    <xf numFmtId="0" fontId="105" fillId="11" borderId="38" xfId="0" applyFont="1" applyFill="1" applyBorder="1" applyAlignment="1">
      <alignment horizontal="center" vertical="center" wrapText="1"/>
    </xf>
    <xf numFmtId="0" fontId="124" fillId="11" borderId="36" xfId="0" applyFont="1" applyFill="1" applyBorder="1" applyAlignment="1">
      <alignment horizontal="center" vertical="center" wrapText="1"/>
    </xf>
    <xf numFmtId="0" fontId="124" fillId="11" borderId="37" xfId="0" applyFont="1" applyFill="1" applyBorder="1" applyAlignment="1">
      <alignment horizontal="center" vertical="center" wrapText="1"/>
    </xf>
    <xf numFmtId="0" fontId="124" fillId="11" borderId="64" xfId="0" applyFont="1" applyFill="1" applyBorder="1" applyAlignment="1">
      <alignment horizontal="center" vertical="center" wrapText="1"/>
    </xf>
    <xf numFmtId="165" fontId="125" fillId="6" borderId="63" xfId="0" applyNumberFormat="1" applyFont="1" applyFill="1" applyBorder="1" applyAlignment="1">
      <alignment horizontal="center" vertical="center"/>
    </xf>
    <xf numFmtId="165" fontId="125" fillId="6" borderId="38" xfId="0" applyNumberFormat="1" applyFont="1" applyFill="1" applyBorder="1" applyAlignment="1">
      <alignment horizontal="center" vertical="center"/>
    </xf>
    <xf numFmtId="0" fontId="109" fillId="6" borderId="36" xfId="0" applyFont="1" applyFill="1" applyBorder="1" applyAlignment="1">
      <alignment horizontal="left" vertical="center"/>
    </xf>
    <xf numFmtId="0" fontId="109" fillId="6" borderId="37" xfId="0" applyFont="1" applyFill="1" applyBorder="1" applyAlignment="1">
      <alignment horizontal="left" vertical="center"/>
    </xf>
    <xf numFmtId="0" fontId="109" fillId="6" borderId="38" xfId="0" applyFont="1" applyFill="1" applyBorder="1" applyAlignment="1">
      <alignment horizontal="left" vertical="center"/>
    </xf>
    <xf numFmtId="0" fontId="123" fillId="16" borderId="41" xfId="0" applyFont="1" applyFill="1" applyBorder="1" applyAlignment="1">
      <alignment horizontal="center" vertical="center" wrapText="1"/>
    </xf>
    <xf numFmtId="0" fontId="123" fillId="16" borderId="42" xfId="0" applyFont="1" applyFill="1" applyBorder="1" applyAlignment="1">
      <alignment horizontal="center" vertical="center" wrapText="1"/>
    </xf>
    <xf numFmtId="165" fontId="31" fillId="21" borderId="40" xfId="0" applyNumberFormat="1" applyFont="1" applyFill="1" applyBorder="1" applyAlignment="1">
      <alignment horizontal="right" vertical="center" wrapText="1"/>
    </xf>
    <xf numFmtId="165" fontId="31" fillId="21" borderId="41" xfId="0" applyNumberFormat="1" applyFont="1" applyFill="1" applyBorder="1" applyAlignment="1">
      <alignment horizontal="right" vertical="center" wrapText="1"/>
    </xf>
    <xf numFmtId="165" fontId="119" fillId="0" borderId="27" xfId="0" applyNumberFormat="1" applyFont="1" applyBorder="1" applyAlignment="1">
      <alignment horizontal="center" vertical="center"/>
    </xf>
    <xf numFmtId="165" fontId="119" fillId="0" borderId="34" xfId="0" applyNumberFormat="1" applyFont="1" applyBorder="1" applyAlignment="1">
      <alignment horizontal="center" vertical="center"/>
    </xf>
    <xf numFmtId="0" fontId="49" fillId="5" borderId="36" xfId="0" applyFont="1" applyFill="1" applyBorder="1" applyAlignment="1" applyProtection="1">
      <alignment horizontal="left" vertical="top" wrapText="1"/>
      <protection locked="0"/>
    </xf>
    <xf numFmtId="0" fontId="49" fillId="5" borderId="37" xfId="0" applyFont="1" applyFill="1" applyBorder="1" applyAlignment="1" applyProtection="1">
      <alignment horizontal="left" vertical="top" wrapText="1"/>
      <protection locked="0"/>
    </xf>
    <xf numFmtId="0" fontId="49" fillId="5" borderId="38" xfId="0" applyFont="1" applyFill="1" applyBorder="1" applyAlignment="1" applyProtection="1">
      <alignment horizontal="left" vertical="top" wrapText="1"/>
      <protection locked="0"/>
    </xf>
    <xf numFmtId="0" fontId="112" fillId="11" borderId="36" xfId="0" applyFont="1" applyFill="1" applyBorder="1" applyAlignment="1">
      <alignment horizontal="center" vertical="center" wrapText="1"/>
    </xf>
    <xf numFmtId="0" fontId="112" fillId="11" borderId="37" xfId="0" applyFont="1" applyFill="1" applyBorder="1" applyAlignment="1">
      <alignment horizontal="center" vertical="center" wrapText="1"/>
    </xf>
    <xf numFmtId="0" fontId="112" fillId="11" borderId="64" xfId="0" applyFont="1" applyFill="1" applyBorder="1" applyAlignment="1">
      <alignment horizontal="center" vertical="center" wrapText="1"/>
    </xf>
    <xf numFmtId="165" fontId="113" fillId="6" borderId="41" xfId="0" applyNumberFormat="1" applyFont="1" applyFill="1" applyBorder="1" applyAlignment="1">
      <alignment horizontal="center" vertical="center"/>
    </xf>
    <xf numFmtId="165" fontId="113" fillId="6" borderId="42" xfId="0" applyNumberFormat="1" applyFont="1" applyFill="1" applyBorder="1" applyAlignment="1">
      <alignment horizontal="center" vertical="center"/>
    </xf>
    <xf numFmtId="0" fontId="105" fillId="11" borderId="4" xfId="0" applyFont="1" applyFill="1" applyBorder="1" applyAlignment="1">
      <alignment horizontal="center" vertical="center"/>
    </xf>
    <xf numFmtId="0" fontId="105" fillId="11" borderId="12" xfId="0" applyFont="1" applyFill="1" applyBorder="1" applyAlignment="1">
      <alignment horizontal="center" vertical="center"/>
    </xf>
    <xf numFmtId="0" fontId="105" fillId="11" borderId="9" xfId="0" applyFont="1" applyFill="1" applyBorder="1" applyAlignment="1">
      <alignment horizontal="center" vertical="center"/>
    </xf>
    <xf numFmtId="0" fontId="105" fillId="11" borderId="13" xfId="0" applyFont="1" applyFill="1" applyBorder="1" applyAlignment="1">
      <alignment horizontal="center" vertical="center"/>
    </xf>
    <xf numFmtId="165" fontId="106" fillId="6" borderId="12" xfId="0" applyNumberFormat="1" applyFont="1" applyFill="1" applyBorder="1" applyAlignment="1">
      <alignment horizontal="center" vertical="center"/>
    </xf>
    <xf numFmtId="165" fontId="106" fillId="6" borderId="5" xfId="0" applyNumberFormat="1" applyFont="1" applyFill="1" applyBorder="1" applyAlignment="1">
      <alignment horizontal="center" vertical="center"/>
    </xf>
    <xf numFmtId="165" fontId="106" fillId="6" borderId="13" xfId="0" applyNumberFormat="1" applyFont="1" applyFill="1" applyBorder="1" applyAlignment="1">
      <alignment horizontal="center" vertical="center"/>
    </xf>
    <xf numFmtId="165" fontId="106" fillId="6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65" fontId="119" fillId="22" borderId="12" xfId="0" applyNumberFormat="1" applyFont="1" applyFill="1" applyBorder="1" applyAlignment="1">
      <alignment horizontal="center" vertical="center"/>
    </xf>
    <xf numFmtId="165" fontId="119" fillId="22" borderId="13" xfId="0" applyNumberFormat="1" applyFont="1" applyFill="1" applyBorder="1" applyAlignment="1">
      <alignment horizontal="center" vertical="center"/>
    </xf>
    <xf numFmtId="1" fontId="119" fillId="6" borderId="55" xfId="0" applyNumberFormat="1" applyFont="1" applyFill="1" applyBorder="1" applyAlignment="1">
      <alignment horizontal="center" vertical="center"/>
    </xf>
    <xf numFmtId="1" fontId="119" fillId="6" borderId="43" xfId="0" applyNumberFormat="1" applyFont="1" applyFill="1" applyBorder="1" applyAlignment="1">
      <alignment horizontal="center" vertical="center"/>
    </xf>
    <xf numFmtId="1" fontId="119" fillId="6" borderId="11" xfId="0" applyNumberFormat="1" applyFont="1" applyFill="1" applyBorder="1" applyAlignment="1">
      <alignment horizontal="center" vertical="center"/>
    </xf>
    <xf numFmtId="1" fontId="119" fillId="6" borderId="58" xfId="0" applyNumberFormat="1" applyFont="1" applyFill="1" applyBorder="1" applyAlignment="1">
      <alignment horizontal="center" vertical="center"/>
    </xf>
    <xf numFmtId="1" fontId="119" fillId="6" borderId="54" xfId="0" applyNumberFormat="1" applyFont="1" applyFill="1" applyBorder="1" applyAlignment="1">
      <alignment horizontal="center" vertical="center"/>
    </xf>
    <xf numFmtId="1" fontId="119" fillId="6" borderId="62" xfId="0" applyNumberFormat="1" applyFont="1" applyFill="1" applyBorder="1" applyAlignment="1">
      <alignment horizontal="center" vertical="center"/>
    </xf>
    <xf numFmtId="0" fontId="12" fillId="17" borderId="39" xfId="0" applyFont="1" applyFill="1" applyBorder="1" applyAlignment="1">
      <alignment horizontal="center" vertical="center"/>
    </xf>
    <xf numFmtId="0" fontId="12" fillId="17" borderId="43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11" fillId="5" borderId="36" xfId="0" applyFont="1" applyFill="1" applyBorder="1" applyAlignment="1" applyProtection="1">
      <alignment horizontal="center" wrapText="1"/>
      <protection locked="0"/>
    </xf>
    <xf numFmtId="0" fontId="11" fillId="5" borderId="38" xfId="0" applyFont="1" applyFill="1" applyBorder="1" applyAlignment="1" applyProtection="1">
      <alignment horizontal="center" wrapText="1"/>
      <protection locked="0"/>
    </xf>
    <xf numFmtId="0" fontId="44" fillId="17" borderId="36" xfId="0" applyFont="1" applyFill="1" applyBorder="1" applyAlignment="1">
      <alignment horizontal="center" wrapText="1"/>
    </xf>
    <xf numFmtId="0" fontId="43" fillId="17" borderId="37" xfId="0" applyFont="1" applyFill="1" applyBorder="1" applyAlignment="1">
      <alignment horizontal="center" wrapText="1"/>
    </xf>
    <xf numFmtId="0" fontId="43" fillId="17" borderId="38" xfId="0" applyFont="1" applyFill="1" applyBorder="1" applyAlignment="1">
      <alignment horizontal="center" wrapText="1"/>
    </xf>
    <xf numFmtId="165" fontId="36" fillId="6" borderId="36" xfId="0" applyNumberFormat="1" applyFont="1" applyFill="1" applyBorder="1" applyAlignment="1">
      <alignment horizontal="center"/>
    </xf>
    <xf numFmtId="165" fontId="36" fillId="6" borderId="37" xfId="0" applyNumberFormat="1" applyFont="1" applyFill="1" applyBorder="1" applyAlignment="1">
      <alignment horizontal="center"/>
    </xf>
    <xf numFmtId="165" fontId="36" fillId="6" borderId="38" xfId="0" applyNumberFormat="1" applyFont="1" applyFill="1" applyBorder="1" applyAlignment="1">
      <alignment horizontal="center"/>
    </xf>
    <xf numFmtId="0" fontId="31" fillId="17" borderId="36" xfId="0" applyFont="1" applyFill="1" applyBorder="1" applyAlignment="1">
      <alignment horizontal="center" wrapText="1"/>
    </xf>
    <xf numFmtId="0" fontId="31" fillId="17" borderId="37" xfId="0" applyFont="1" applyFill="1" applyBorder="1" applyAlignment="1">
      <alignment horizontal="center" wrapText="1"/>
    </xf>
    <xf numFmtId="0" fontId="31" fillId="17" borderId="38" xfId="0" applyFont="1" applyFill="1" applyBorder="1" applyAlignment="1">
      <alignment horizont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9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horizontal="center" vertical="center" wrapText="1"/>
    </xf>
    <xf numFmtId="0" fontId="12" fillId="17" borderId="13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 applyProtection="1">
      <alignment horizontal="center"/>
      <protection locked="0"/>
    </xf>
    <xf numFmtId="0" fontId="12" fillId="5" borderId="38" xfId="0" applyFont="1" applyFill="1" applyBorder="1" applyAlignment="1" applyProtection="1">
      <alignment horizontal="center"/>
      <protection locked="0"/>
    </xf>
    <xf numFmtId="0" fontId="12" fillId="17" borderId="40" xfId="0" applyFont="1" applyFill="1" applyBorder="1" applyAlignment="1">
      <alignment horizontal="center"/>
    </xf>
    <xf numFmtId="0" fontId="12" fillId="17" borderId="41" xfId="0" applyFont="1" applyFill="1" applyBorder="1" applyAlignment="1">
      <alignment horizontal="center"/>
    </xf>
    <xf numFmtId="0" fontId="36" fillId="6" borderId="41" xfId="0" applyFont="1" applyFill="1" applyBorder="1" applyAlignment="1">
      <alignment horizontal="center"/>
    </xf>
    <xf numFmtId="0" fontId="36" fillId="6" borderId="42" xfId="0" applyFont="1" applyFill="1" applyBorder="1" applyAlignment="1">
      <alignment horizontal="center"/>
    </xf>
    <xf numFmtId="0" fontId="12" fillId="17" borderId="64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left" vertical="center"/>
    </xf>
    <xf numFmtId="0" fontId="12" fillId="6" borderId="58" xfId="0" applyFont="1" applyFill="1" applyBorder="1" applyAlignment="1">
      <alignment horizontal="left" vertical="center"/>
    </xf>
    <xf numFmtId="0" fontId="12" fillId="6" borderId="57" xfId="0" applyFont="1" applyFill="1" applyBorder="1" applyAlignment="1">
      <alignment horizontal="left" vertical="center"/>
    </xf>
    <xf numFmtId="0" fontId="12" fillId="6" borderId="16" xfId="0" applyFont="1" applyFill="1" applyBorder="1" applyAlignment="1">
      <alignment horizontal="left" vertical="center"/>
    </xf>
    <xf numFmtId="0" fontId="15" fillId="8" borderId="36" xfId="0" applyFont="1" applyFill="1" applyBorder="1" applyAlignment="1">
      <alignment horizontal="center" vertical="center"/>
    </xf>
    <xf numFmtId="0" fontId="15" fillId="8" borderId="37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/>
    </xf>
    <xf numFmtId="0" fontId="27" fillId="18" borderId="36" xfId="0" applyFont="1" applyFill="1" applyBorder="1" applyAlignment="1">
      <alignment horizontal="center" vertical="center"/>
    </xf>
    <xf numFmtId="0" fontId="27" fillId="18" borderId="37" xfId="0" applyFont="1" applyFill="1" applyBorder="1" applyAlignment="1">
      <alignment horizontal="center" vertical="center"/>
    </xf>
    <xf numFmtId="0" fontId="27" fillId="18" borderId="38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/>
    </xf>
    <xf numFmtId="165" fontId="36" fillId="6" borderId="3" xfId="0" applyNumberFormat="1" applyFont="1" applyFill="1" applyBorder="1" applyAlignment="1">
      <alignment horizontal="center"/>
    </xf>
    <xf numFmtId="165" fontId="36" fillId="6" borderId="7" xfId="0" applyNumberFormat="1" applyFont="1" applyFill="1" applyBorder="1" applyAlignment="1">
      <alignment horizontal="center"/>
    </xf>
    <xf numFmtId="165" fontId="36" fillId="6" borderId="8" xfId="0" applyNumberFormat="1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2" fillId="17" borderId="7" xfId="0" applyFont="1" applyFill="1" applyBorder="1" applyAlignment="1">
      <alignment horizontal="center" vertical="center" wrapText="1"/>
    </xf>
    <xf numFmtId="0" fontId="12" fillId="17" borderId="8" xfId="0" applyFont="1" applyFill="1" applyBorder="1" applyAlignment="1">
      <alignment horizontal="center" vertical="center" wrapText="1"/>
    </xf>
    <xf numFmtId="165" fontId="36" fillId="6" borderId="1" xfId="0" applyNumberFormat="1" applyFont="1" applyFill="1" applyBorder="1" applyAlignment="1">
      <alignment horizontal="center"/>
    </xf>
    <xf numFmtId="165" fontId="36" fillId="6" borderId="6" xfId="0" applyNumberFormat="1" applyFont="1" applyFill="1" applyBorder="1" applyAlignment="1">
      <alignment horizontal="center"/>
    </xf>
    <xf numFmtId="0" fontId="12" fillId="17" borderId="61" xfId="0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center" vertical="center" wrapText="1"/>
    </xf>
    <xf numFmtId="0" fontId="36" fillId="17" borderId="9" xfId="0" applyFont="1" applyFill="1" applyBorder="1" applyAlignment="1">
      <alignment horizontal="center" vertical="center" wrapText="1"/>
    </xf>
    <xf numFmtId="0" fontId="36" fillId="17" borderId="53" xfId="0" applyFont="1" applyFill="1" applyBorder="1" applyAlignment="1">
      <alignment horizontal="center" vertical="center" wrapText="1"/>
    </xf>
    <xf numFmtId="0" fontId="36" fillId="17" borderId="13" xfId="0" applyFont="1" applyFill="1" applyBorder="1" applyAlignment="1">
      <alignment horizontal="center" vertical="center" wrapText="1"/>
    </xf>
    <xf numFmtId="0" fontId="36" fillId="17" borderId="1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 applyProtection="1">
      <alignment horizontal="center" vertical="center" wrapText="1"/>
      <protection locked="0"/>
    </xf>
    <xf numFmtId="0" fontId="19" fillId="5" borderId="37" xfId="0" applyFont="1" applyFill="1" applyBorder="1" applyAlignment="1" applyProtection="1">
      <alignment horizontal="center" vertical="center" wrapText="1"/>
      <protection locked="0"/>
    </xf>
    <xf numFmtId="0" fontId="19" fillId="5" borderId="38" xfId="0" applyFont="1" applyFill="1" applyBorder="1" applyAlignment="1" applyProtection="1">
      <alignment horizontal="center" vertical="center" wrapText="1"/>
      <protection locked="0"/>
    </xf>
    <xf numFmtId="0" fontId="31" fillId="17" borderId="4" xfId="0" applyFont="1" applyFill="1" applyBorder="1" applyAlignment="1">
      <alignment horizontal="center" wrapText="1"/>
    </xf>
    <xf numFmtId="0" fontId="31" fillId="17" borderId="12" xfId="0" applyFont="1" applyFill="1" applyBorder="1" applyAlignment="1">
      <alignment horizontal="center" wrapText="1"/>
    </xf>
    <xf numFmtId="0" fontId="31" fillId="17" borderId="9" xfId="0" applyFont="1" applyFill="1" applyBorder="1" applyAlignment="1">
      <alignment horizontal="center" wrapText="1"/>
    </xf>
    <xf numFmtId="0" fontId="31" fillId="17" borderId="13" xfId="0" applyFont="1" applyFill="1" applyBorder="1" applyAlignment="1">
      <alignment horizontal="center" wrapText="1"/>
    </xf>
    <xf numFmtId="1" fontId="36" fillId="6" borderId="54" xfId="0" applyNumberFormat="1" applyFont="1" applyFill="1" applyBorder="1" applyAlignment="1">
      <alignment horizontal="center" wrapText="1"/>
    </xf>
    <xf numFmtId="1" fontId="36" fillId="6" borderId="62" xfId="0" applyNumberFormat="1" applyFont="1" applyFill="1" applyBorder="1" applyAlignment="1">
      <alignment horizontal="center" wrapText="1"/>
    </xf>
    <xf numFmtId="0" fontId="12" fillId="32" borderId="4" xfId="0" applyFont="1" applyFill="1" applyBorder="1" applyAlignment="1">
      <alignment horizontal="center" vertical="center" wrapText="1"/>
    </xf>
    <xf numFmtId="0" fontId="12" fillId="32" borderId="9" xfId="0" applyFont="1" applyFill="1" applyBorder="1" applyAlignment="1">
      <alignment horizontal="center" vertical="center" wrapText="1"/>
    </xf>
    <xf numFmtId="0" fontId="12" fillId="32" borderId="12" xfId="0" applyFont="1" applyFill="1" applyBorder="1" applyAlignment="1">
      <alignment horizontal="center" vertical="center" wrapText="1"/>
    </xf>
    <xf numFmtId="0" fontId="12" fillId="32" borderId="13" xfId="0" applyFont="1" applyFill="1" applyBorder="1" applyAlignment="1">
      <alignment horizontal="center" vertical="center" wrapText="1"/>
    </xf>
    <xf numFmtId="0" fontId="12" fillId="32" borderId="39" xfId="0" applyFont="1" applyFill="1" applyBorder="1" applyAlignment="1">
      <alignment horizontal="center" vertical="center"/>
    </xf>
    <xf numFmtId="0" fontId="12" fillId="32" borderId="43" xfId="0" applyFont="1" applyFill="1" applyBorder="1" applyAlignment="1">
      <alignment horizontal="center" vertical="center"/>
    </xf>
    <xf numFmtId="0" fontId="44" fillId="32" borderId="36" xfId="0" applyFont="1" applyFill="1" applyBorder="1" applyAlignment="1">
      <alignment horizontal="center" wrapText="1"/>
    </xf>
    <xf numFmtId="0" fontId="43" fillId="32" borderId="37" xfId="0" applyFont="1" applyFill="1" applyBorder="1" applyAlignment="1">
      <alignment horizontal="center" wrapText="1"/>
    </xf>
    <xf numFmtId="0" fontId="43" fillId="32" borderId="38" xfId="0" applyFont="1" applyFill="1" applyBorder="1" applyAlignment="1">
      <alignment horizontal="center" wrapText="1"/>
    </xf>
    <xf numFmtId="0" fontId="31" fillId="32" borderId="36" xfId="0" applyFont="1" applyFill="1" applyBorder="1" applyAlignment="1">
      <alignment horizontal="center" wrapText="1"/>
    </xf>
    <xf numFmtId="0" fontId="31" fillId="32" borderId="37" xfId="0" applyFont="1" applyFill="1" applyBorder="1" applyAlignment="1">
      <alignment horizontal="center" wrapText="1"/>
    </xf>
    <xf numFmtId="0" fontId="31" fillId="32" borderId="38" xfId="0" applyFont="1" applyFill="1" applyBorder="1" applyAlignment="1">
      <alignment horizontal="center" wrapText="1"/>
    </xf>
    <xf numFmtId="0" fontId="12" fillId="32" borderId="40" xfId="0" applyFont="1" applyFill="1" applyBorder="1" applyAlignment="1">
      <alignment horizontal="center"/>
    </xf>
    <xf numFmtId="0" fontId="12" fillId="32" borderId="41" xfId="0" applyFont="1" applyFill="1" applyBorder="1" applyAlignment="1">
      <alignment horizontal="center"/>
    </xf>
    <xf numFmtId="0" fontId="12" fillId="32" borderId="64" xfId="0" applyFont="1" applyFill="1" applyBorder="1" applyAlignment="1">
      <alignment horizontal="center"/>
    </xf>
    <xf numFmtId="0" fontId="27" fillId="34" borderId="36" xfId="0" applyFont="1" applyFill="1" applyBorder="1" applyAlignment="1">
      <alignment horizontal="center" vertical="center"/>
    </xf>
    <xf numFmtId="0" fontId="27" fillId="34" borderId="37" xfId="0" applyFont="1" applyFill="1" applyBorder="1" applyAlignment="1">
      <alignment horizontal="center" vertical="center"/>
    </xf>
    <xf numFmtId="0" fontId="27" fillId="34" borderId="38" xfId="0" applyFont="1" applyFill="1" applyBorder="1" applyAlignment="1">
      <alignment horizontal="center" vertical="center"/>
    </xf>
    <xf numFmtId="0" fontId="12" fillId="32" borderId="1" xfId="0" applyFont="1" applyFill="1" applyBorder="1" applyAlignment="1">
      <alignment horizontal="center" vertical="center" wrapText="1"/>
    </xf>
    <xf numFmtId="0" fontId="12" fillId="32" borderId="2" xfId="0" applyFont="1" applyFill="1" applyBorder="1" applyAlignment="1">
      <alignment horizontal="center" vertical="center" wrapText="1"/>
    </xf>
    <xf numFmtId="0" fontId="12" fillId="32" borderId="3" xfId="0" applyFont="1" applyFill="1" applyBorder="1" applyAlignment="1">
      <alignment horizontal="center" vertical="center" wrapText="1"/>
    </xf>
    <xf numFmtId="0" fontId="12" fillId="32" borderId="6" xfId="0" applyFont="1" applyFill="1" applyBorder="1" applyAlignment="1">
      <alignment horizontal="center" vertical="center" wrapText="1"/>
    </xf>
    <xf numFmtId="0" fontId="12" fillId="32" borderId="7" xfId="0" applyFont="1" applyFill="1" applyBorder="1" applyAlignment="1">
      <alignment horizontal="center" vertical="center" wrapText="1"/>
    </xf>
    <xf numFmtId="0" fontId="12" fillId="32" borderId="8" xfId="0" applyFont="1" applyFill="1" applyBorder="1" applyAlignment="1">
      <alignment horizontal="center" vertical="center" wrapText="1"/>
    </xf>
    <xf numFmtId="0" fontId="12" fillId="32" borderId="61" xfId="0" applyFont="1" applyFill="1" applyBorder="1" applyAlignment="1">
      <alignment horizontal="center" vertical="center" wrapText="1"/>
    </xf>
    <xf numFmtId="0" fontId="12" fillId="32" borderId="5" xfId="0" applyFont="1" applyFill="1" applyBorder="1" applyAlignment="1">
      <alignment horizontal="center" vertical="center" wrapText="1"/>
    </xf>
    <xf numFmtId="0" fontId="31" fillId="32" borderId="4" xfId="0" applyFont="1" applyFill="1" applyBorder="1" applyAlignment="1">
      <alignment horizontal="center" wrapText="1"/>
    </xf>
    <xf numFmtId="0" fontId="31" fillId="32" borderId="12" xfId="0" applyFont="1" applyFill="1" applyBorder="1" applyAlignment="1">
      <alignment horizontal="center" wrapText="1"/>
    </xf>
    <xf numFmtId="0" fontId="31" fillId="32" borderId="9" xfId="0" applyFont="1" applyFill="1" applyBorder="1" applyAlignment="1">
      <alignment horizontal="center" wrapText="1"/>
    </xf>
    <xf numFmtId="0" fontId="31" fillId="32" borderId="13" xfId="0" applyFont="1" applyFill="1" applyBorder="1" applyAlignment="1">
      <alignment horizontal="center" wrapText="1"/>
    </xf>
    <xf numFmtId="0" fontId="36" fillId="32" borderId="9" xfId="0" applyFont="1" applyFill="1" applyBorder="1" applyAlignment="1">
      <alignment horizontal="center" vertical="center" wrapText="1"/>
    </xf>
    <xf numFmtId="0" fontId="36" fillId="32" borderId="53" xfId="0" applyFont="1" applyFill="1" applyBorder="1" applyAlignment="1">
      <alignment horizontal="center" vertical="center" wrapText="1"/>
    </xf>
    <xf numFmtId="0" fontId="36" fillId="32" borderId="13" xfId="0" applyFont="1" applyFill="1" applyBorder="1" applyAlignment="1">
      <alignment horizontal="center" vertical="center" wrapText="1"/>
    </xf>
    <xf numFmtId="0" fontId="36" fillId="32" borderId="10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9" xfId="0" applyFont="1" applyFill="1" applyBorder="1" applyAlignment="1">
      <alignment horizontal="center" vertical="center" wrapText="1"/>
    </xf>
    <xf numFmtId="0" fontId="12" fillId="19" borderId="12" xfId="0" applyFont="1" applyFill="1" applyBorder="1" applyAlignment="1">
      <alignment horizontal="center" vertical="center" wrapText="1"/>
    </xf>
    <xf numFmtId="0" fontId="12" fillId="19" borderId="13" xfId="0" applyFont="1" applyFill="1" applyBorder="1" applyAlignment="1">
      <alignment horizontal="center" vertical="center" wrapText="1"/>
    </xf>
    <xf numFmtId="0" fontId="12" fillId="19" borderId="54" xfId="0" applyFont="1" applyFill="1" applyBorder="1" applyAlignment="1">
      <alignment horizontal="center" vertical="center" wrapText="1"/>
    </xf>
    <xf numFmtId="0" fontId="12" fillId="19" borderId="62" xfId="0" applyFont="1" applyFill="1" applyBorder="1" applyAlignment="1">
      <alignment horizontal="center" vertical="center" wrapText="1"/>
    </xf>
    <xf numFmtId="0" fontId="12" fillId="19" borderId="39" xfId="0" applyFont="1" applyFill="1" applyBorder="1" applyAlignment="1">
      <alignment horizontal="center" vertical="center"/>
    </xf>
    <xf numFmtId="0" fontId="12" fillId="19" borderId="43" xfId="0" applyFont="1" applyFill="1" applyBorder="1" applyAlignment="1">
      <alignment horizontal="center" vertical="center"/>
    </xf>
    <xf numFmtId="0" fontId="12" fillId="19" borderId="40" xfId="0" applyFont="1" applyFill="1" applyBorder="1" applyAlignment="1">
      <alignment horizontal="center"/>
    </xf>
    <xf numFmtId="0" fontId="12" fillId="19" borderId="41" xfId="0" applyFont="1" applyFill="1" applyBorder="1" applyAlignment="1">
      <alignment horizontal="center"/>
    </xf>
    <xf numFmtId="0" fontId="12" fillId="19" borderId="64" xfId="0" applyFont="1" applyFill="1" applyBorder="1" applyAlignment="1">
      <alignment horizontal="center"/>
    </xf>
    <xf numFmtId="0" fontId="44" fillId="19" borderId="36" xfId="0" applyFont="1" applyFill="1" applyBorder="1" applyAlignment="1">
      <alignment horizontal="center" wrapText="1"/>
    </xf>
    <xf numFmtId="0" fontId="43" fillId="19" borderId="37" xfId="0" applyFont="1" applyFill="1" applyBorder="1" applyAlignment="1">
      <alignment horizontal="center" wrapText="1"/>
    </xf>
    <xf numFmtId="0" fontId="43" fillId="19" borderId="38" xfId="0" applyFont="1" applyFill="1" applyBorder="1" applyAlignment="1">
      <alignment horizontal="center" wrapText="1"/>
    </xf>
    <xf numFmtId="0" fontId="31" fillId="19" borderId="36" xfId="0" applyFont="1" applyFill="1" applyBorder="1" applyAlignment="1">
      <alignment horizontal="center" wrapText="1"/>
    </xf>
    <xf numFmtId="0" fontId="31" fillId="19" borderId="37" xfId="0" applyFont="1" applyFill="1" applyBorder="1" applyAlignment="1">
      <alignment horizontal="center" wrapText="1"/>
    </xf>
    <xf numFmtId="0" fontId="31" fillId="19" borderId="38" xfId="0" applyFont="1" applyFill="1" applyBorder="1" applyAlignment="1">
      <alignment horizontal="center" wrapText="1"/>
    </xf>
    <xf numFmtId="0" fontId="33" fillId="5" borderId="36" xfId="0" applyFont="1" applyFill="1" applyBorder="1" applyAlignment="1" applyProtection="1">
      <alignment horizontal="center" vertical="center"/>
      <protection locked="0"/>
    </xf>
    <xf numFmtId="0" fontId="33" fillId="5" borderId="37" xfId="0" applyFont="1" applyFill="1" applyBorder="1" applyAlignment="1" applyProtection="1">
      <alignment horizontal="center" vertical="center"/>
      <protection locked="0"/>
    </xf>
    <xf numFmtId="0" fontId="33" fillId="5" borderId="38" xfId="0" applyFont="1" applyFill="1" applyBorder="1" applyAlignment="1" applyProtection="1">
      <alignment horizontal="center" vertical="center"/>
      <protection locked="0"/>
    </xf>
    <xf numFmtId="0" fontId="12" fillId="19" borderId="1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165" fontId="36" fillId="6" borderId="1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65" fontId="36" fillId="6" borderId="3" xfId="0" applyNumberFormat="1" applyFont="1" applyFill="1" applyBorder="1" applyAlignment="1">
      <alignment horizontal="center" vertical="center"/>
    </xf>
    <xf numFmtId="165" fontId="36" fillId="6" borderId="6" xfId="0" applyNumberFormat="1" applyFont="1" applyFill="1" applyBorder="1" applyAlignment="1">
      <alignment horizontal="center" vertical="center"/>
    </xf>
    <xf numFmtId="165" fontId="36" fillId="6" borderId="7" xfId="0" applyNumberFormat="1" applyFont="1" applyFill="1" applyBorder="1" applyAlignment="1">
      <alignment horizontal="center" vertical="center"/>
    </xf>
    <xf numFmtId="165" fontId="36" fillId="6" borderId="8" xfId="0" applyNumberFormat="1" applyFont="1" applyFill="1" applyBorder="1" applyAlignment="1">
      <alignment horizontal="center" vertical="center"/>
    </xf>
    <xf numFmtId="0" fontId="27" fillId="20" borderId="36" xfId="0" applyFont="1" applyFill="1" applyBorder="1" applyAlignment="1">
      <alignment horizontal="center" vertical="center"/>
    </xf>
    <xf numFmtId="0" fontId="27" fillId="20" borderId="37" xfId="0" applyFont="1" applyFill="1" applyBorder="1" applyAlignment="1">
      <alignment horizontal="center" vertical="center"/>
    </xf>
    <xf numFmtId="0" fontId="27" fillId="20" borderId="38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0" fontId="12" fillId="19" borderId="65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19" borderId="70" xfId="0" applyFont="1" applyFill="1" applyBorder="1" applyAlignment="1">
      <alignment horizontal="center" vertical="center"/>
    </xf>
    <xf numFmtId="1" fontId="36" fillId="6" borderId="54" xfId="0" applyNumberFormat="1" applyFont="1" applyFill="1" applyBorder="1" applyAlignment="1">
      <alignment horizontal="center" vertical="center" wrapText="1"/>
    </xf>
    <xf numFmtId="1" fontId="36" fillId="6" borderId="62" xfId="0" applyNumberFormat="1" applyFont="1" applyFill="1" applyBorder="1" applyAlignment="1">
      <alignment horizontal="center" vertical="center" wrapText="1"/>
    </xf>
    <xf numFmtId="0" fontId="12" fillId="19" borderId="61" xfId="0" applyFont="1" applyFill="1" applyBorder="1" applyAlignment="1">
      <alignment horizontal="center" vertical="center" wrapText="1"/>
    </xf>
    <xf numFmtId="0" fontId="41" fillId="19" borderId="9" xfId="0" applyFont="1" applyFill="1" applyBorder="1" applyAlignment="1">
      <alignment horizontal="center" vertical="center" wrapText="1"/>
    </xf>
    <xf numFmtId="0" fontId="41" fillId="19" borderId="53" xfId="0" applyFont="1" applyFill="1" applyBorder="1" applyAlignment="1">
      <alignment horizontal="center" vertical="center" wrapText="1"/>
    </xf>
    <xf numFmtId="0" fontId="41" fillId="19" borderId="13" xfId="0" applyFont="1" applyFill="1" applyBorder="1" applyAlignment="1">
      <alignment horizontal="center" vertical="center" wrapText="1"/>
    </xf>
    <xf numFmtId="0" fontId="12" fillId="27" borderId="54" xfId="0" applyFont="1" applyFill="1" applyBorder="1" applyAlignment="1">
      <alignment horizontal="center" vertical="center" wrapText="1"/>
    </xf>
    <xf numFmtId="0" fontId="12" fillId="27" borderId="62" xfId="0" applyFont="1" applyFill="1" applyBorder="1" applyAlignment="1">
      <alignment horizontal="center" vertical="center" wrapText="1"/>
    </xf>
    <xf numFmtId="0" fontId="12" fillId="27" borderId="40" xfId="0" applyFont="1" applyFill="1" applyBorder="1" applyAlignment="1">
      <alignment horizontal="center"/>
    </xf>
    <xf numFmtId="0" fontId="12" fillId="27" borderId="41" xfId="0" applyFont="1" applyFill="1" applyBorder="1" applyAlignment="1">
      <alignment horizontal="center"/>
    </xf>
    <xf numFmtId="0" fontId="12" fillId="27" borderId="64" xfId="0" applyFont="1" applyFill="1" applyBorder="1" applyAlignment="1">
      <alignment horizontal="center"/>
    </xf>
    <xf numFmtId="0" fontId="27" fillId="28" borderId="36" xfId="0" applyFont="1" applyFill="1" applyBorder="1" applyAlignment="1">
      <alignment horizontal="center" vertical="center"/>
    </xf>
    <xf numFmtId="0" fontId="27" fillId="28" borderId="37" xfId="0" applyFont="1" applyFill="1" applyBorder="1" applyAlignment="1">
      <alignment horizontal="center" vertical="center"/>
    </xf>
    <xf numFmtId="0" fontId="27" fillId="28" borderId="38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 vertical="center" wrapText="1"/>
    </xf>
    <xf numFmtId="0" fontId="12" fillId="27" borderId="3" xfId="0" applyFont="1" applyFill="1" applyBorder="1" applyAlignment="1">
      <alignment horizontal="center" vertical="center" wrapText="1"/>
    </xf>
    <xf numFmtId="0" fontId="12" fillId="27" borderId="6" xfId="0" applyFont="1" applyFill="1" applyBorder="1" applyAlignment="1">
      <alignment horizontal="center" vertical="center" wrapText="1"/>
    </xf>
    <xf numFmtId="0" fontId="12" fillId="27" borderId="7" xfId="0" applyFont="1" applyFill="1" applyBorder="1" applyAlignment="1">
      <alignment horizontal="center" vertical="center" wrapText="1"/>
    </xf>
    <xf numFmtId="0" fontId="12" fillId="27" borderId="8" xfId="0" applyFont="1" applyFill="1" applyBorder="1" applyAlignment="1">
      <alignment horizontal="center" vertical="center" wrapText="1"/>
    </xf>
    <xf numFmtId="0" fontId="12" fillId="27" borderId="4" xfId="0" applyFont="1" applyFill="1" applyBorder="1" applyAlignment="1">
      <alignment horizontal="center" vertical="center" wrapText="1"/>
    </xf>
    <xf numFmtId="0" fontId="12" fillId="27" borderId="61" xfId="0" applyFont="1" applyFill="1" applyBorder="1" applyAlignment="1">
      <alignment horizontal="center" vertical="center" wrapText="1"/>
    </xf>
    <xf numFmtId="0" fontId="12" fillId="27" borderId="12" xfId="0" applyFont="1" applyFill="1" applyBorder="1" applyAlignment="1">
      <alignment horizontal="center" vertical="center" wrapText="1"/>
    </xf>
    <xf numFmtId="0" fontId="41" fillId="27" borderId="9" xfId="0" applyFont="1" applyFill="1" applyBorder="1" applyAlignment="1">
      <alignment horizontal="center" vertical="center" wrapText="1"/>
    </xf>
    <xf numFmtId="0" fontId="41" fillId="27" borderId="53" xfId="0" applyFont="1" applyFill="1" applyBorder="1" applyAlignment="1">
      <alignment horizontal="center" vertical="center" wrapText="1"/>
    </xf>
    <xf numFmtId="0" fontId="41" fillId="27" borderId="13" xfId="0" applyFont="1" applyFill="1" applyBorder="1" applyAlignment="1">
      <alignment horizontal="center" vertical="center" wrapText="1"/>
    </xf>
    <xf numFmtId="0" fontId="12" fillId="27" borderId="1" xfId="0" applyFont="1" applyFill="1" applyBorder="1" applyAlignment="1">
      <alignment horizontal="center" vertical="center"/>
    </xf>
    <xf numFmtId="0" fontId="12" fillId="27" borderId="3" xfId="0" applyFont="1" applyFill="1" applyBorder="1" applyAlignment="1">
      <alignment horizontal="center" vertical="center"/>
    </xf>
    <xf numFmtId="0" fontId="12" fillId="27" borderId="6" xfId="0" applyFont="1" applyFill="1" applyBorder="1" applyAlignment="1">
      <alignment horizontal="center" vertical="center"/>
    </xf>
    <xf numFmtId="0" fontId="12" fillId="27" borderId="8" xfId="0" applyFont="1" applyFill="1" applyBorder="1" applyAlignment="1">
      <alignment horizontal="center" vertical="center"/>
    </xf>
    <xf numFmtId="1" fontId="36" fillId="6" borderId="3" xfId="0" applyNumberFormat="1" applyFont="1" applyFill="1" applyBorder="1" applyAlignment="1">
      <alignment horizontal="center" vertical="center" wrapText="1"/>
    </xf>
    <xf numFmtId="1" fontId="36" fillId="6" borderId="8" xfId="0" applyNumberFormat="1" applyFont="1" applyFill="1" applyBorder="1" applyAlignment="1">
      <alignment horizontal="center" vertical="center" wrapText="1"/>
    </xf>
    <xf numFmtId="0" fontId="44" fillId="27" borderId="36" xfId="0" applyFont="1" applyFill="1" applyBorder="1" applyAlignment="1">
      <alignment horizontal="center" wrapText="1"/>
    </xf>
    <xf numFmtId="0" fontId="43" fillId="27" borderId="37" xfId="0" applyFont="1" applyFill="1" applyBorder="1" applyAlignment="1">
      <alignment horizontal="center" wrapText="1"/>
    </xf>
    <xf numFmtId="0" fontId="43" fillId="27" borderId="38" xfId="0" applyFont="1" applyFill="1" applyBorder="1" applyAlignment="1">
      <alignment horizontal="center" wrapText="1"/>
    </xf>
    <xf numFmtId="0" fontId="31" fillId="27" borderId="36" xfId="0" applyFont="1" applyFill="1" applyBorder="1" applyAlignment="1">
      <alignment horizontal="center" wrapText="1"/>
    </xf>
    <xf numFmtId="0" fontId="31" fillId="27" borderId="37" xfId="0" applyFont="1" applyFill="1" applyBorder="1" applyAlignment="1">
      <alignment horizontal="center" wrapText="1"/>
    </xf>
    <xf numFmtId="0" fontId="31" fillId="27" borderId="38" xfId="0" applyFont="1" applyFill="1" applyBorder="1" applyAlignment="1">
      <alignment horizontal="center" wrapText="1"/>
    </xf>
    <xf numFmtId="0" fontId="12" fillId="27" borderId="9" xfId="0" applyFont="1" applyFill="1" applyBorder="1" applyAlignment="1">
      <alignment horizontal="center" vertical="center" wrapText="1"/>
    </xf>
    <xf numFmtId="0" fontId="12" fillId="27" borderId="13" xfId="0" applyFont="1" applyFill="1" applyBorder="1" applyAlignment="1">
      <alignment horizontal="center" vertical="center" wrapText="1"/>
    </xf>
    <xf numFmtId="0" fontId="12" fillId="27" borderId="39" xfId="0" applyFont="1" applyFill="1" applyBorder="1" applyAlignment="1">
      <alignment horizontal="center" vertical="center"/>
    </xf>
    <xf numFmtId="0" fontId="12" fillId="27" borderId="43" xfId="0" applyFont="1" applyFill="1" applyBorder="1" applyAlignment="1">
      <alignment horizontal="center" vertical="center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31" fillId="24" borderId="36" xfId="0" applyFont="1" applyFill="1" applyBorder="1" applyAlignment="1">
      <alignment horizontal="center" vertical="center" wrapText="1"/>
    </xf>
    <xf numFmtId="0" fontId="31" fillId="24" borderId="37" xfId="0" applyFont="1" applyFill="1" applyBorder="1" applyAlignment="1">
      <alignment horizontal="center" vertical="center" wrapText="1"/>
    </xf>
    <xf numFmtId="0" fontId="31" fillId="24" borderId="38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1" fillId="24" borderId="36" xfId="0" applyFont="1" applyFill="1" applyBorder="1" applyAlignment="1">
      <alignment horizontal="center"/>
    </xf>
    <xf numFmtId="0" fontId="31" fillId="24" borderId="37" xfId="0" applyFont="1" applyFill="1" applyBorder="1" applyAlignment="1">
      <alignment horizontal="center"/>
    </xf>
    <xf numFmtId="0" fontId="31" fillId="24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34" fillId="6" borderId="41" xfId="0" applyFont="1" applyFill="1" applyBorder="1" applyAlignment="1">
      <alignment horizontal="center" vertical="center" wrapText="1"/>
    </xf>
    <xf numFmtId="0" fontId="34" fillId="6" borderId="42" xfId="0" applyFont="1" applyFill="1" applyBorder="1" applyAlignment="1">
      <alignment horizontal="center" vertical="center" wrapText="1"/>
    </xf>
    <xf numFmtId="0" fontId="26" fillId="23" borderId="41" xfId="0" applyFont="1" applyFill="1" applyBorder="1" applyAlignment="1" applyProtection="1">
      <alignment horizontal="center" vertical="center" wrapText="1"/>
      <protection locked="0"/>
    </xf>
    <xf numFmtId="0" fontId="26" fillId="23" borderId="42" xfId="0" applyFont="1" applyFill="1" applyBorder="1" applyAlignment="1" applyProtection="1">
      <alignment horizontal="center" vertical="center" wrapText="1"/>
      <protection locked="0"/>
    </xf>
    <xf numFmtId="0" fontId="26" fillId="5" borderId="36" xfId="0" applyFont="1" applyFill="1" applyBorder="1" applyAlignment="1" applyProtection="1">
      <alignment horizontal="left" vertical="top"/>
      <protection locked="0"/>
    </xf>
    <xf numFmtId="0" fontId="26" fillId="5" borderId="37" xfId="0" applyFont="1" applyFill="1" applyBorder="1" applyAlignment="1" applyProtection="1">
      <alignment horizontal="left" vertical="top"/>
      <protection locked="0"/>
    </xf>
    <xf numFmtId="0" fontId="26" fillId="5" borderId="38" xfId="0" applyFont="1" applyFill="1" applyBorder="1" applyAlignment="1" applyProtection="1">
      <alignment horizontal="left" vertical="top"/>
      <protection locked="0"/>
    </xf>
    <xf numFmtId="0" fontId="26" fillId="2" borderId="4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33" fillId="5" borderId="12" xfId="0" applyFont="1" applyFill="1" applyBorder="1" applyAlignment="1" applyProtection="1">
      <alignment horizontal="center" vertical="center"/>
      <protection locked="0"/>
    </xf>
    <xf numFmtId="0" fontId="33" fillId="5" borderId="5" xfId="0" applyFont="1" applyFill="1" applyBorder="1" applyAlignment="1" applyProtection="1">
      <alignment horizontal="center" vertical="center"/>
      <protection locked="0"/>
    </xf>
    <xf numFmtId="0" fontId="33" fillId="5" borderId="13" xfId="0" applyFont="1" applyFill="1" applyBorder="1" applyAlignment="1" applyProtection="1">
      <alignment horizontal="center" vertical="center"/>
      <protection locked="0"/>
    </xf>
    <xf numFmtId="0" fontId="33" fillId="5" borderId="10" xfId="0" applyFont="1" applyFill="1" applyBorder="1" applyAlignment="1" applyProtection="1">
      <alignment horizontal="center" vertical="center"/>
      <protection locked="0"/>
    </xf>
    <xf numFmtId="0" fontId="26" fillId="2" borderId="64" xfId="0" applyFont="1" applyFill="1" applyBorder="1" applyAlignment="1">
      <alignment horizontal="center" wrapText="1"/>
    </xf>
    <xf numFmtId="0" fontId="32" fillId="17" borderId="65" xfId="0" applyFont="1" applyFill="1" applyBorder="1" applyAlignment="1">
      <alignment horizontal="center"/>
    </xf>
    <xf numFmtId="0" fontId="32" fillId="17" borderId="11" xfId="0" applyFont="1" applyFill="1" applyBorder="1" applyAlignment="1">
      <alignment horizontal="center"/>
    </xf>
    <xf numFmtId="0" fontId="32" fillId="17" borderId="56" xfId="0" applyFont="1" applyFill="1" applyBorder="1" applyAlignment="1">
      <alignment horizontal="center"/>
    </xf>
    <xf numFmtId="0" fontId="32" fillId="17" borderId="55" xfId="0" applyFont="1" applyFill="1" applyBorder="1" applyAlignment="1">
      <alignment horizontal="center"/>
    </xf>
    <xf numFmtId="0" fontId="10" fillId="17" borderId="4" xfId="0" applyFont="1" applyFill="1" applyBorder="1" applyAlignment="1">
      <alignment horizontal="center"/>
    </xf>
    <xf numFmtId="0" fontId="10" fillId="17" borderId="12" xfId="0" applyFont="1" applyFill="1" applyBorder="1" applyAlignment="1">
      <alignment horizontal="center"/>
    </xf>
    <xf numFmtId="0" fontId="10" fillId="17" borderId="5" xfId="0" applyFont="1" applyFill="1" applyBorder="1" applyAlignment="1">
      <alignment horizontal="center"/>
    </xf>
    <xf numFmtId="0" fontId="42" fillId="17" borderId="33" xfId="0" applyFont="1" applyFill="1" applyBorder="1" applyAlignment="1">
      <alignment horizontal="center" wrapText="1"/>
    </xf>
    <xf numFmtId="0" fontId="42" fillId="17" borderId="28" xfId="0" applyFont="1" applyFill="1" applyBorder="1" applyAlignment="1">
      <alignment horizontal="center" wrapText="1"/>
    </xf>
    <xf numFmtId="0" fontId="42" fillId="17" borderId="19" xfId="0" applyFont="1" applyFill="1" applyBorder="1" applyAlignment="1">
      <alignment horizontal="center" vertical="center" wrapText="1"/>
    </xf>
    <xf numFmtId="0" fontId="42" fillId="17" borderId="45" xfId="0" applyFont="1" applyFill="1" applyBorder="1" applyAlignment="1">
      <alignment horizontal="center" vertical="center" wrapText="1"/>
    </xf>
    <xf numFmtId="0" fontId="36" fillId="17" borderId="55" xfId="0" applyFont="1" applyFill="1" applyBorder="1" applyAlignment="1">
      <alignment horizontal="center" vertical="center" wrapText="1"/>
    </xf>
    <xf numFmtId="0" fontId="36" fillId="17" borderId="39" xfId="0" applyFont="1" applyFill="1" applyBorder="1" applyAlignment="1">
      <alignment horizontal="center" vertical="center" wrapText="1"/>
    </xf>
    <xf numFmtId="0" fontId="36" fillId="17" borderId="11" xfId="0" applyFont="1" applyFill="1" applyBorder="1" applyAlignment="1">
      <alignment horizontal="center" vertical="center"/>
    </xf>
    <xf numFmtId="0" fontId="36" fillId="17" borderId="48" xfId="0" applyFont="1" applyFill="1" applyBorder="1" applyAlignment="1">
      <alignment horizontal="center" vertical="center"/>
    </xf>
    <xf numFmtId="0" fontId="36" fillId="17" borderId="54" xfId="0" applyFont="1" applyFill="1" applyBorder="1" applyAlignment="1">
      <alignment horizontal="center" vertical="center"/>
    </xf>
    <xf numFmtId="0" fontId="36" fillId="17" borderId="60" xfId="0" applyFont="1" applyFill="1" applyBorder="1" applyAlignment="1">
      <alignment horizontal="center" vertical="center"/>
    </xf>
    <xf numFmtId="0" fontId="42" fillId="17" borderId="22" xfId="0" applyFont="1" applyFill="1" applyBorder="1" applyAlignment="1">
      <alignment horizontal="center" vertical="center" wrapText="1"/>
    </xf>
    <xf numFmtId="0" fontId="42" fillId="17" borderId="16" xfId="0" applyFont="1" applyFill="1" applyBorder="1" applyAlignment="1">
      <alignment horizontal="center" vertical="center" wrapText="1"/>
    </xf>
    <xf numFmtId="0" fontId="42" fillId="19" borderId="22" xfId="0" applyFont="1" applyFill="1" applyBorder="1" applyAlignment="1">
      <alignment horizontal="center" vertical="center" wrapText="1"/>
    </xf>
    <xf numFmtId="0" fontId="42" fillId="19" borderId="16" xfId="0" applyFont="1" applyFill="1" applyBorder="1" applyAlignment="1">
      <alignment horizontal="center" vertical="center" wrapText="1"/>
    </xf>
    <xf numFmtId="0" fontId="42" fillId="19" borderId="27" xfId="0" applyFont="1" applyFill="1" applyBorder="1" applyAlignment="1">
      <alignment horizontal="center" vertical="center" wrapText="1"/>
    </xf>
    <xf numFmtId="0" fontId="42" fillId="19" borderId="30" xfId="0" applyFont="1" applyFill="1" applyBorder="1" applyAlignment="1">
      <alignment horizontal="center" vertical="center" wrapText="1"/>
    </xf>
    <xf numFmtId="0" fontId="36" fillId="19" borderId="55" xfId="0" applyFont="1" applyFill="1" applyBorder="1" applyAlignment="1">
      <alignment horizontal="center" vertical="center" wrapText="1"/>
    </xf>
    <xf numFmtId="0" fontId="36" fillId="19" borderId="39" xfId="0" applyFont="1" applyFill="1" applyBorder="1" applyAlignment="1">
      <alignment horizontal="center" vertical="center" wrapText="1"/>
    </xf>
    <xf numFmtId="0" fontId="36" fillId="19" borderId="43" xfId="0" applyFont="1" applyFill="1" applyBorder="1" applyAlignment="1">
      <alignment horizontal="center" vertical="center" wrapText="1"/>
    </xf>
    <xf numFmtId="0" fontId="36" fillId="19" borderId="11" xfId="0" applyFont="1" applyFill="1" applyBorder="1" applyAlignment="1">
      <alignment horizontal="center" vertical="center"/>
    </xf>
    <xf numFmtId="0" fontId="36" fillId="19" borderId="48" xfId="0" applyFont="1" applyFill="1" applyBorder="1" applyAlignment="1">
      <alignment horizontal="center" vertical="center"/>
    </xf>
    <xf numFmtId="0" fontId="36" fillId="19" borderId="58" xfId="0" applyFont="1" applyFill="1" applyBorder="1" applyAlignment="1">
      <alignment horizontal="center" vertical="center"/>
    </xf>
    <xf numFmtId="0" fontId="36" fillId="19" borderId="54" xfId="0" applyFont="1" applyFill="1" applyBorder="1" applyAlignment="1">
      <alignment horizontal="center" vertical="center"/>
    </xf>
    <xf numFmtId="0" fontId="36" fillId="19" borderId="60" xfId="0" applyFont="1" applyFill="1" applyBorder="1" applyAlignment="1">
      <alignment horizontal="center" vertical="center"/>
    </xf>
    <xf numFmtId="0" fontId="36" fillId="19" borderId="62" xfId="0" applyFont="1" applyFill="1" applyBorder="1" applyAlignment="1">
      <alignment horizontal="center" vertical="center"/>
    </xf>
    <xf numFmtId="0" fontId="32" fillId="19" borderId="65" xfId="0" applyFont="1" applyFill="1" applyBorder="1" applyAlignment="1">
      <alignment horizontal="center"/>
    </xf>
    <xf numFmtId="0" fontId="32" fillId="19" borderId="11" xfId="0" applyFont="1" applyFill="1" applyBorder="1" applyAlignment="1">
      <alignment horizontal="center"/>
    </xf>
    <xf numFmtId="0" fontId="32" fillId="19" borderId="56" xfId="0" applyFont="1" applyFill="1" applyBorder="1" applyAlignment="1">
      <alignment horizontal="center"/>
    </xf>
    <xf numFmtId="0" fontId="32" fillId="19" borderId="55" xfId="0" applyFont="1" applyFill="1" applyBorder="1" applyAlignment="1">
      <alignment horizontal="center"/>
    </xf>
    <xf numFmtId="0" fontId="42" fillId="19" borderId="45" xfId="0" applyFont="1" applyFill="1" applyBorder="1" applyAlignment="1">
      <alignment horizontal="center" vertical="center" wrapText="1"/>
    </xf>
    <xf numFmtId="0" fontId="42" fillId="19" borderId="52" xfId="0" applyFont="1" applyFill="1" applyBorder="1" applyAlignment="1">
      <alignment horizontal="center" vertical="center" wrapText="1"/>
    </xf>
    <xf numFmtId="0" fontId="42" fillId="19" borderId="19" xfId="0" applyFont="1" applyFill="1" applyBorder="1" applyAlignment="1">
      <alignment horizontal="center" vertical="center" wrapText="1"/>
    </xf>
    <xf numFmtId="0" fontId="42" fillId="19" borderId="19" xfId="0" applyFont="1" applyFill="1" applyBorder="1" applyAlignment="1">
      <alignment horizontal="center" vertical="center"/>
    </xf>
    <xf numFmtId="0" fontId="42" fillId="19" borderId="22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10" fillId="19" borderId="4" xfId="0" applyFont="1" applyFill="1" applyBorder="1" applyAlignment="1">
      <alignment horizontal="center"/>
    </xf>
    <xf numFmtId="0" fontId="10" fillId="19" borderId="12" xfId="0" applyFont="1" applyFill="1" applyBorder="1" applyAlignment="1">
      <alignment horizontal="center"/>
    </xf>
    <xf numFmtId="0" fontId="10" fillId="19" borderId="5" xfId="0" applyFont="1" applyFill="1" applyBorder="1" applyAlignment="1">
      <alignment horizontal="center"/>
    </xf>
    <xf numFmtId="0" fontId="10" fillId="26" borderId="4" xfId="0" applyFont="1" applyFill="1" applyBorder="1" applyAlignment="1">
      <alignment horizontal="center"/>
    </xf>
    <xf numFmtId="0" fontId="10" fillId="26" borderId="12" xfId="0" applyFont="1" applyFill="1" applyBorder="1" applyAlignment="1">
      <alignment horizontal="center"/>
    </xf>
    <xf numFmtId="0" fontId="10" fillId="26" borderId="5" xfId="0" applyFont="1" applyFill="1" applyBorder="1" applyAlignment="1">
      <alignment horizontal="center"/>
    </xf>
    <xf numFmtId="0" fontId="42" fillId="26" borderId="45" xfId="0" applyFont="1" applyFill="1" applyBorder="1" applyAlignment="1">
      <alignment horizontal="center" vertical="center" wrapText="1"/>
    </xf>
    <xf numFmtId="0" fontId="42" fillId="26" borderId="19" xfId="0" applyFont="1" applyFill="1" applyBorder="1" applyAlignment="1">
      <alignment horizontal="center" vertical="center" wrapText="1"/>
    </xf>
    <xf numFmtId="0" fontId="27" fillId="29" borderId="37" xfId="0" applyFont="1" applyFill="1" applyBorder="1" applyAlignment="1">
      <alignment horizontal="center" vertical="center"/>
    </xf>
    <xf numFmtId="0" fontId="27" fillId="29" borderId="38" xfId="0" applyFont="1" applyFill="1" applyBorder="1" applyAlignment="1">
      <alignment horizontal="center" vertical="center"/>
    </xf>
    <xf numFmtId="0" fontId="36" fillId="26" borderId="55" xfId="0" applyFont="1" applyFill="1" applyBorder="1" applyAlignment="1">
      <alignment horizontal="center" vertical="center" wrapText="1"/>
    </xf>
    <xf numFmtId="0" fontId="36" fillId="26" borderId="39" xfId="0" applyFont="1" applyFill="1" applyBorder="1" applyAlignment="1">
      <alignment horizontal="center" vertical="center" wrapText="1"/>
    </xf>
    <xf numFmtId="0" fontId="36" fillId="26" borderId="43" xfId="0" applyFont="1" applyFill="1" applyBorder="1" applyAlignment="1">
      <alignment horizontal="center" vertical="center" wrapText="1"/>
    </xf>
    <xf numFmtId="0" fontId="36" fillId="26" borderId="11" xfId="0" applyFont="1" applyFill="1" applyBorder="1" applyAlignment="1">
      <alignment horizontal="center" vertical="center"/>
    </xf>
    <xf numFmtId="0" fontId="36" fillId="26" borderId="48" xfId="0" applyFont="1" applyFill="1" applyBorder="1" applyAlignment="1">
      <alignment horizontal="center" vertical="center"/>
    </xf>
    <xf numFmtId="0" fontId="36" fillId="26" borderId="58" xfId="0" applyFont="1" applyFill="1" applyBorder="1" applyAlignment="1">
      <alignment horizontal="center" vertical="center"/>
    </xf>
    <xf numFmtId="0" fontId="36" fillId="26" borderId="54" xfId="0" applyFont="1" applyFill="1" applyBorder="1" applyAlignment="1">
      <alignment horizontal="center" vertical="center"/>
    </xf>
    <xf numFmtId="0" fontId="36" fillId="26" borderId="60" xfId="0" applyFont="1" applyFill="1" applyBorder="1" applyAlignment="1">
      <alignment horizontal="center" vertical="center"/>
    </xf>
    <xf numFmtId="0" fontId="36" fillId="26" borderId="62" xfId="0" applyFont="1" applyFill="1" applyBorder="1" applyAlignment="1">
      <alignment horizontal="center" vertical="center"/>
    </xf>
    <xf numFmtId="0" fontId="32" fillId="26" borderId="65" xfId="0" applyFont="1" applyFill="1" applyBorder="1" applyAlignment="1">
      <alignment horizontal="center"/>
    </xf>
    <xf numFmtId="0" fontId="32" fillId="26" borderId="11" xfId="0" applyFont="1" applyFill="1" applyBorder="1" applyAlignment="1">
      <alignment horizontal="center"/>
    </xf>
    <xf numFmtId="0" fontId="32" fillId="26" borderId="56" xfId="0" applyFont="1" applyFill="1" applyBorder="1" applyAlignment="1">
      <alignment horizontal="center"/>
    </xf>
    <xf numFmtId="0" fontId="32" fillId="26" borderId="55" xfId="0" applyFont="1" applyFill="1" applyBorder="1" applyAlignment="1">
      <alignment horizontal="center"/>
    </xf>
    <xf numFmtId="0" fontId="42" fillId="26" borderId="33" xfId="0" applyFont="1" applyFill="1" applyBorder="1" applyAlignment="1">
      <alignment horizontal="center" wrapText="1"/>
    </xf>
    <xf numFmtId="0" fontId="42" fillId="26" borderId="28" xfId="0" applyFont="1" applyFill="1" applyBorder="1" applyAlignment="1">
      <alignment horizontal="center" wrapText="1"/>
    </xf>
    <xf numFmtId="0" fontId="42" fillId="26" borderId="19" xfId="0" applyFont="1" applyFill="1" applyBorder="1" applyAlignment="1">
      <alignment horizontal="center" vertical="center"/>
    </xf>
    <xf numFmtId="0" fontId="126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2">
    <cellStyle name="Normale" xfId="0" builtinId="0"/>
    <cellStyle name="Normale 2" xfId="1" xr:uid="{00000000-0005-0000-0000-000001000000}"/>
  </cellStyles>
  <dxfs count="8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99FFCC"/>
      <color rgb="FFFFFFCC"/>
      <color rgb="FFCCFFFF"/>
      <color rgb="FFFFCC99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uova%20condivisa%20div3/condivisa%20div3/PSNMS/Contabilit&#224;/art%204%20comuni/format%20rendicontazione/faBBBio/Anticipazione_DI_345_2016_annualita_2015_e_2016_agg._DI%2019_2022_v04.3.2021.xlsx" TargetMode="External"/><Relationship Id="rId1" Type="http://schemas.openxmlformats.org/officeDocument/2006/relationships/externalLinkPath" Target="/Nuova%20condivisa%20div3/condivisa%20div3/PSNMS/Contabilit&#224;/art%204%20comuni/format%20rendicontazione/faBBBio/Anticipazione_DI_345_2016_annualita_2015_e_2016_agg._DI%2019_2022_v04.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ticipazione 2015  2016"/>
      <sheetName val="Foglio1"/>
      <sheetName val="2_PIANO_INV-INFR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C173"/>
  <sheetViews>
    <sheetView topLeftCell="A10" zoomScale="67" zoomScaleNormal="67" workbookViewId="0">
      <selection activeCell="H23" sqref="H23"/>
    </sheetView>
  </sheetViews>
  <sheetFormatPr defaultColWidth="8.7109375" defaultRowHeight="15" x14ac:dyDescent="0.25"/>
  <cols>
    <col min="1" max="1" width="2.85546875" style="44" customWidth="1"/>
    <col min="2" max="2" width="10.5703125" style="44" customWidth="1"/>
    <col min="3" max="3" width="1.85546875" style="262" customWidth="1"/>
    <col min="4" max="4" width="14.85546875" style="340" customWidth="1"/>
    <col min="5" max="5" width="2" style="340" customWidth="1"/>
    <col min="6" max="6" width="25.5703125" style="340" customWidth="1"/>
    <col min="7" max="7" width="25.5703125" style="359" customWidth="1"/>
    <col min="8" max="8" width="17.140625" style="44" customWidth="1"/>
    <col min="9" max="9" width="2.42578125" style="44" customWidth="1"/>
    <col min="10" max="10" width="18" style="360" customWidth="1"/>
    <col min="11" max="11" width="10.140625" style="360" bestFit="1" customWidth="1"/>
    <col min="12" max="12" width="11.140625" style="360" customWidth="1"/>
    <col min="13" max="13" width="1.85546875" style="262" customWidth="1"/>
    <col min="14" max="14" width="22" style="44" customWidth="1"/>
    <col min="15" max="15" width="2.42578125" style="359" customWidth="1"/>
    <col min="16" max="16" width="20" style="44" customWidth="1"/>
    <col min="17" max="17" width="35.5703125" style="44" customWidth="1"/>
    <col min="18" max="18" width="18.140625" style="262" customWidth="1"/>
    <col min="19" max="19" width="2.85546875" style="44" customWidth="1"/>
    <col min="20" max="20" width="22.7109375" style="262" customWidth="1"/>
    <col min="21" max="21" width="1.5703125" style="262" customWidth="1"/>
    <col min="22" max="22" width="17.85546875" style="262" customWidth="1"/>
    <col min="23" max="23" width="2.42578125" style="262" customWidth="1"/>
    <col min="24" max="24" width="19.28515625" style="44" customWidth="1"/>
    <col min="25" max="25" width="2.140625" style="262" customWidth="1"/>
    <col min="26" max="26" width="19.42578125" style="44" customWidth="1"/>
    <col min="27" max="27" width="1.85546875" style="44" customWidth="1"/>
    <col min="28" max="28" width="16" style="44" customWidth="1"/>
    <col min="29" max="36" width="9.140625" style="44" customWidth="1"/>
    <col min="37" max="37" width="10.5703125" style="44" customWidth="1"/>
    <col min="38" max="938" width="9.140625" style="44" customWidth="1"/>
    <col min="939" max="16384" width="8.7109375" style="44"/>
  </cols>
  <sheetData>
    <row r="1" spans="1:29" ht="15.75" thickBot="1" x14ac:dyDescent="0.3">
      <c r="A1" s="253"/>
      <c r="B1" s="187"/>
      <c r="C1" s="254"/>
      <c r="D1" s="255"/>
      <c r="E1" s="255"/>
      <c r="F1" s="255"/>
      <c r="G1" s="256"/>
      <c r="H1" s="187"/>
      <c r="I1" s="187"/>
      <c r="J1" s="257"/>
      <c r="K1" s="257"/>
      <c r="L1" s="257"/>
      <c r="M1" s="254"/>
      <c r="N1" s="187"/>
      <c r="O1" s="256"/>
      <c r="P1" s="187"/>
      <c r="Q1" s="187"/>
      <c r="R1" s="254"/>
      <c r="S1" s="187"/>
      <c r="T1" s="254"/>
      <c r="U1" s="254"/>
      <c r="V1" s="254"/>
      <c r="W1" s="254"/>
      <c r="X1" s="187"/>
      <c r="Y1" s="254"/>
      <c r="Z1" s="187"/>
      <c r="AA1" s="187"/>
      <c r="AB1" s="187"/>
      <c r="AC1" s="258"/>
    </row>
    <row r="2" spans="1:29" ht="33.75" thickBot="1" x14ac:dyDescent="0.3">
      <c r="A2" s="259"/>
      <c r="C2" s="800" t="s">
        <v>0</v>
      </c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2"/>
      <c r="Y2" s="28"/>
      <c r="Z2" s="28"/>
      <c r="AA2" s="28"/>
      <c r="AB2" s="28"/>
      <c r="AC2" s="260"/>
    </row>
    <row r="3" spans="1:29" ht="23.25" thickBot="1" x14ac:dyDescent="0.3">
      <c r="A3" s="259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0"/>
    </row>
    <row r="4" spans="1:29" ht="27.75" thickBot="1" x14ac:dyDescent="0.3">
      <c r="A4" s="259"/>
      <c r="C4" s="797" t="s">
        <v>1</v>
      </c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9"/>
      <c r="Y4" s="19"/>
      <c r="Z4" s="19"/>
      <c r="AA4" s="19"/>
      <c r="AB4" s="19"/>
      <c r="AC4" s="260"/>
    </row>
    <row r="5" spans="1:29" ht="21" customHeight="1" thickBot="1" x14ac:dyDescent="0.3">
      <c r="A5" s="259"/>
      <c r="C5" s="44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  <c r="Z5" s="19"/>
      <c r="AA5" s="19"/>
      <c r="AB5" s="19"/>
      <c r="AC5" s="260"/>
    </row>
    <row r="6" spans="1:29" ht="53.1" customHeight="1" thickBot="1" x14ac:dyDescent="0.3">
      <c r="A6" s="259"/>
      <c r="B6" s="260"/>
      <c r="C6" s="812" t="s">
        <v>2</v>
      </c>
      <c r="D6" s="813"/>
      <c r="E6" s="813"/>
      <c r="F6" s="814"/>
      <c r="G6" s="815" t="s">
        <v>295</v>
      </c>
      <c r="H6" s="816"/>
      <c r="I6" s="816"/>
      <c r="J6" s="817"/>
      <c r="K6" s="823" t="s">
        <v>4</v>
      </c>
      <c r="L6" s="824"/>
      <c r="M6" s="824"/>
      <c r="N6" s="828"/>
      <c r="O6" s="829"/>
      <c r="P6" s="829"/>
      <c r="Q6" s="829"/>
      <c r="R6" s="829"/>
      <c r="S6" s="829"/>
      <c r="T6" s="829"/>
      <c r="U6" s="829"/>
      <c r="V6" s="829"/>
      <c r="W6" s="829"/>
      <c r="X6" s="830"/>
      <c r="AC6" s="260"/>
    </row>
    <row r="7" spans="1:29" ht="21.6" customHeight="1" thickBot="1" x14ac:dyDescent="0.3">
      <c r="A7" s="259"/>
      <c r="C7" s="49"/>
      <c r="D7" s="49"/>
      <c r="E7" s="49"/>
      <c r="F7" s="49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  <c r="S7" s="264"/>
      <c r="T7" s="265"/>
      <c r="U7" s="266"/>
      <c r="V7" s="181"/>
      <c r="W7" s="181"/>
      <c r="X7" s="181"/>
      <c r="Y7" s="267"/>
      <c r="Z7" s="267"/>
      <c r="AA7" s="267"/>
      <c r="AB7" s="267"/>
      <c r="AC7" s="260"/>
    </row>
    <row r="8" spans="1:29" s="271" customFormat="1" ht="18.75" thickBot="1" x14ac:dyDescent="0.3">
      <c r="A8" s="268"/>
      <c r="B8" s="269"/>
      <c r="C8" s="812" t="s">
        <v>5</v>
      </c>
      <c r="D8" s="813"/>
      <c r="E8" s="813"/>
      <c r="F8" s="814"/>
      <c r="G8" s="825" t="str">
        <f>VLOOKUP(G6,'DATI EROGAZIONI'!A1:J35,9,FALSE)</f>
        <v>E39J21004150004</v>
      </c>
      <c r="H8" s="826"/>
      <c r="I8" s="826"/>
      <c r="J8" s="826"/>
      <c r="K8" s="826"/>
      <c r="L8" s="826"/>
      <c r="M8" s="826"/>
      <c r="N8" s="826"/>
      <c r="O8" s="826"/>
      <c r="P8" s="826"/>
      <c r="Q8" s="826"/>
      <c r="R8" s="826"/>
      <c r="S8" s="826"/>
      <c r="T8" s="826"/>
      <c r="U8" s="826"/>
      <c r="V8" s="826"/>
      <c r="W8" s="826"/>
      <c r="X8" s="827"/>
      <c r="Y8" s="270"/>
      <c r="Z8" s="270"/>
      <c r="AA8" s="270"/>
      <c r="AB8" s="270"/>
      <c r="AC8" s="269"/>
    </row>
    <row r="9" spans="1:29" s="271" customFormat="1" ht="19.5" thickBot="1" x14ac:dyDescent="0.3">
      <c r="A9" s="268"/>
      <c r="C9" s="109"/>
      <c r="D9" s="109"/>
      <c r="E9" s="109"/>
      <c r="F9" s="10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270"/>
      <c r="Z9" s="270"/>
      <c r="AA9" s="270"/>
      <c r="AB9" s="270"/>
      <c r="AC9" s="269"/>
    </row>
    <row r="10" spans="1:29" s="271" customFormat="1" ht="60" customHeight="1" thickBot="1" x14ac:dyDescent="0.3">
      <c r="A10" s="268"/>
      <c r="C10" s="838" t="s">
        <v>6</v>
      </c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  <c r="U10" s="839"/>
      <c r="V10" s="839"/>
      <c r="W10" s="839"/>
      <c r="X10" s="840"/>
      <c r="Y10" s="270"/>
      <c r="Z10" s="270"/>
      <c r="AA10" s="270"/>
      <c r="AB10" s="270"/>
      <c r="AC10" s="269"/>
    </row>
    <row r="11" spans="1:29" s="271" customFormat="1" ht="25.5" customHeight="1" x14ac:dyDescent="0.25">
      <c r="A11" s="268"/>
      <c r="C11" s="261"/>
      <c r="D11" s="99"/>
      <c r="E11" s="99"/>
      <c r="F11" s="99"/>
      <c r="G11" s="30"/>
      <c r="H11" s="46"/>
      <c r="I11" s="261"/>
      <c r="J11" s="261"/>
      <c r="K11" s="261"/>
      <c r="L11" s="261"/>
      <c r="M11" s="261"/>
      <c r="N11" s="272"/>
      <c r="O11" s="272"/>
      <c r="P11" s="272"/>
      <c r="Q11" s="272"/>
      <c r="R11" s="272"/>
      <c r="S11" s="272"/>
      <c r="T11" s="270"/>
      <c r="U11" s="270"/>
      <c r="V11" s="270"/>
      <c r="W11" s="270"/>
      <c r="X11" s="270"/>
      <c r="Y11" s="270"/>
      <c r="Z11" s="270"/>
      <c r="AA11" s="270"/>
      <c r="AB11" s="270"/>
      <c r="AC11" s="269"/>
    </row>
    <row r="12" spans="1:29" s="271" customFormat="1" ht="35.25" thickBot="1" x14ac:dyDescent="0.3">
      <c r="A12" s="268"/>
      <c r="B12" s="841" t="s">
        <v>7</v>
      </c>
      <c r="C12" s="841"/>
      <c r="D12" s="841"/>
      <c r="E12" s="841"/>
      <c r="F12" s="841"/>
      <c r="G12" s="841"/>
      <c r="H12" s="841"/>
      <c r="I12" s="841"/>
      <c r="J12" s="841"/>
      <c r="K12" s="841"/>
      <c r="L12" s="841"/>
      <c r="M12" s="841"/>
      <c r="N12" s="841"/>
      <c r="O12" s="841"/>
      <c r="P12" s="841"/>
      <c r="Q12" s="841"/>
      <c r="R12" s="841"/>
      <c r="S12" s="841"/>
      <c r="T12" s="841"/>
      <c r="U12" s="841"/>
      <c r="V12" s="841"/>
      <c r="W12" s="841"/>
      <c r="X12" s="841"/>
      <c r="Y12" s="841"/>
      <c r="Z12" s="841"/>
      <c r="AA12" s="841"/>
      <c r="AB12" s="841"/>
      <c r="AC12" s="269"/>
    </row>
    <row r="13" spans="1:29" s="281" customFormat="1" ht="16.5" thickBot="1" x14ac:dyDescent="0.25">
      <c r="A13" s="273"/>
      <c r="B13" s="274"/>
      <c r="C13" s="275"/>
      <c r="D13" s="276"/>
      <c r="E13" s="276"/>
      <c r="F13" s="276"/>
      <c r="G13" s="277"/>
      <c r="H13" s="274"/>
      <c r="I13" s="274"/>
      <c r="J13" s="274"/>
      <c r="K13" s="274"/>
      <c r="L13" s="274"/>
      <c r="M13" s="278"/>
      <c r="N13" s="274"/>
      <c r="O13" s="277"/>
      <c r="P13" s="274"/>
      <c r="Q13" s="274"/>
      <c r="R13" s="275"/>
      <c r="S13" s="274"/>
      <c r="T13" s="275"/>
      <c r="U13" s="275"/>
      <c r="V13" s="275"/>
      <c r="W13" s="275"/>
      <c r="X13" s="279"/>
      <c r="Y13" s="275"/>
      <c r="Z13" s="274"/>
      <c r="AA13" s="274"/>
      <c r="AB13" s="274"/>
      <c r="AC13" s="280"/>
    </row>
    <row r="14" spans="1:29" s="290" customFormat="1" ht="56.45" customHeight="1" x14ac:dyDescent="0.2">
      <c r="A14" s="282"/>
      <c r="B14" s="869" t="s">
        <v>8</v>
      </c>
      <c r="C14" s="108"/>
      <c r="D14" s="835" t="s">
        <v>9</v>
      </c>
      <c r="E14" s="283"/>
      <c r="F14" s="875" t="s">
        <v>10</v>
      </c>
      <c r="G14" s="876"/>
      <c r="H14" s="877"/>
      <c r="I14" s="284"/>
      <c r="J14" s="831" t="s">
        <v>11</v>
      </c>
      <c r="K14" s="832"/>
      <c r="L14" s="833"/>
      <c r="M14" s="285"/>
      <c r="N14" s="763" t="s">
        <v>441</v>
      </c>
      <c r="O14" s="286"/>
      <c r="P14" s="766" t="s">
        <v>440</v>
      </c>
      <c r="Q14" s="767"/>
      <c r="R14" s="768"/>
      <c r="S14" s="284"/>
      <c r="T14" s="818" t="s">
        <v>12</v>
      </c>
      <c r="U14" s="287"/>
      <c r="V14" s="818" t="s">
        <v>13</v>
      </c>
      <c r="W14" s="285"/>
      <c r="X14" s="818" t="s">
        <v>14</v>
      </c>
      <c r="Y14" s="285"/>
      <c r="Z14" s="763" t="s">
        <v>15</v>
      </c>
      <c r="AA14" s="288"/>
      <c r="AB14" s="763" t="s">
        <v>439</v>
      </c>
      <c r="AC14" s="289"/>
    </row>
    <row r="15" spans="1:29" s="284" customFormat="1" ht="3.6" hidden="1" customHeight="1" thickBot="1" x14ac:dyDescent="0.25">
      <c r="A15" s="291"/>
      <c r="B15" s="870"/>
      <c r="C15" s="108"/>
      <c r="D15" s="836"/>
      <c r="E15" s="283"/>
      <c r="F15" s="878"/>
      <c r="G15" s="821"/>
      <c r="H15" s="842"/>
      <c r="J15" s="872" t="s">
        <v>16</v>
      </c>
      <c r="K15" s="834" t="s">
        <v>17</v>
      </c>
      <c r="L15" s="873" t="s">
        <v>18</v>
      </c>
      <c r="M15" s="285"/>
      <c r="N15" s="764"/>
      <c r="O15" s="286"/>
      <c r="P15" s="769"/>
      <c r="Q15" s="770"/>
      <c r="R15" s="771"/>
      <c r="T15" s="819"/>
      <c r="U15" s="287"/>
      <c r="V15" s="819"/>
      <c r="W15" s="285"/>
      <c r="X15" s="819"/>
      <c r="Y15" s="285"/>
      <c r="Z15" s="764"/>
      <c r="AA15" s="288"/>
      <c r="AB15" s="764"/>
      <c r="AC15" s="292"/>
    </row>
    <row r="16" spans="1:29" s="290" customFormat="1" ht="15.6" customHeight="1" thickBot="1" x14ac:dyDescent="0.25">
      <c r="A16" s="282"/>
      <c r="B16" s="870"/>
      <c r="C16" s="287"/>
      <c r="D16" s="837"/>
      <c r="E16" s="283"/>
      <c r="F16" s="779" t="s">
        <v>19</v>
      </c>
      <c r="G16" s="781" t="s">
        <v>20</v>
      </c>
      <c r="H16" s="783" t="s">
        <v>442</v>
      </c>
      <c r="I16" s="284"/>
      <c r="J16" s="872"/>
      <c r="K16" s="834"/>
      <c r="L16" s="873"/>
      <c r="M16" s="287"/>
      <c r="N16" s="764"/>
      <c r="O16" s="286"/>
      <c r="P16" s="779" t="s">
        <v>21</v>
      </c>
      <c r="Q16" s="821" t="s">
        <v>22</v>
      </c>
      <c r="R16" s="842" t="s">
        <v>23</v>
      </c>
      <c r="S16" s="284"/>
      <c r="T16" s="820"/>
      <c r="U16" s="287"/>
      <c r="V16" s="820"/>
      <c r="W16" s="287"/>
      <c r="X16" s="820"/>
      <c r="Y16" s="287"/>
      <c r="Z16" s="765"/>
      <c r="AA16" s="288"/>
      <c r="AB16" s="765"/>
      <c r="AC16" s="289"/>
    </row>
    <row r="17" spans="1:29" s="290" customFormat="1" ht="35.450000000000003" customHeight="1" x14ac:dyDescent="0.25">
      <c r="A17" s="282"/>
      <c r="B17" s="870"/>
      <c r="C17" s="293"/>
      <c r="D17" s="62" t="s">
        <v>24</v>
      </c>
      <c r="E17" s="294"/>
      <c r="F17" s="779"/>
      <c r="G17" s="781"/>
      <c r="H17" s="783"/>
      <c r="I17" s="284"/>
      <c r="J17" s="872"/>
      <c r="K17" s="834"/>
      <c r="L17" s="873"/>
      <c r="M17" s="293"/>
      <c r="N17" s="764"/>
      <c r="O17" s="295"/>
      <c r="P17" s="779"/>
      <c r="Q17" s="821"/>
      <c r="R17" s="842"/>
      <c r="S17" s="284"/>
      <c r="T17" s="787" t="s">
        <v>25</v>
      </c>
      <c r="U17" s="296"/>
      <c r="V17" s="787" t="s">
        <v>25</v>
      </c>
      <c r="W17" s="293"/>
      <c r="X17" s="787" t="s">
        <v>25</v>
      </c>
      <c r="Y17" s="293"/>
      <c r="Z17" s="171" t="s">
        <v>26</v>
      </c>
      <c r="AA17" s="293"/>
      <c r="AB17" s="171" t="s">
        <v>26</v>
      </c>
      <c r="AC17" s="289"/>
    </row>
    <row r="18" spans="1:29" s="301" customFormat="1" ht="26.25" thickBot="1" x14ac:dyDescent="0.3">
      <c r="A18" s="297"/>
      <c r="B18" s="870"/>
      <c r="C18" s="298"/>
      <c r="D18" s="294"/>
      <c r="E18" s="294"/>
      <c r="F18" s="780"/>
      <c r="G18" s="782"/>
      <c r="H18" s="182" t="s">
        <v>27</v>
      </c>
      <c r="I18" s="284"/>
      <c r="J18" s="565" t="s">
        <v>28</v>
      </c>
      <c r="K18" s="566" t="s">
        <v>29</v>
      </c>
      <c r="L18" s="874"/>
      <c r="M18" s="296"/>
      <c r="N18" s="786"/>
      <c r="O18" s="295"/>
      <c r="P18" s="780"/>
      <c r="Q18" s="822"/>
      <c r="R18" s="843"/>
      <c r="S18" s="295"/>
      <c r="T18" s="788"/>
      <c r="U18" s="296"/>
      <c r="V18" s="788"/>
      <c r="W18" s="296"/>
      <c r="X18" s="788"/>
      <c r="Y18" s="296"/>
      <c r="Z18" s="174" t="s">
        <v>30</v>
      </c>
      <c r="AA18" s="299"/>
      <c r="AB18" s="174" t="s">
        <v>30</v>
      </c>
      <c r="AC18" s="300"/>
    </row>
    <row r="19" spans="1:29" s="311" customFormat="1" ht="14.45" customHeight="1" x14ac:dyDescent="0.25">
      <c r="A19" s="302"/>
      <c r="B19" s="870"/>
      <c r="C19" s="303"/>
      <c r="D19" s="304">
        <v>1</v>
      </c>
      <c r="E19" s="304">
        <v>2</v>
      </c>
      <c r="F19" s="304">
        <v>3</v>
      </c>
      <c r="G19" s="304">
        <v>4</v>
      </c>
      <c r="H19" s="304">
        <v>5</v>
      </c>
      <c r="I19" s="304">
        <v>6</v>
      </c>
      <c r="J19" s="304">
        <v>7</v>
      </c>
      <c r="K19" s="304">
        <v>8</v>
      </c>
      <c r="L19" s="304">
        <v>9</v>
      </c>
      <c r="M19" s="304">
        <v>10</v>
      </c>
      <c r="N19" s="304">
        <v>11</v>
      </c>
      <c r="O19" s="304">
        <v>12</v>
      </c>
      <c r="P19" s="304">
        <v>13</v>
      </c>
      <c r="Q19" s="304">
        <v>14</v>
      </c>
      <c r="R19" s="304">
        <v>15</v>
      </c>
      <c r="S19" s="304">
        <v>16</v>
      </c>
      <c r="T19" s="304">
        <v>17</v>
      </c>
      <c r="U19" s="304">
        <v>18</v>
      </c>
      <c r="V19" s="304">
        <v>19</v>
      </c>
      <c r="W19" s="304">
        <v>20</v>
      </c>
      <c r="X19" s="304">
        <v>21</v>
      </c>
      <c r="Y19" s="304">
        <v>22</v>
      </c>
      <c r="Z19" s="304">
        <v>23</v>
      </c>
      <c r="AA19" s="304">
        <v>24</v>
      </c>
      <c r="AB19" s="304">
        <v>25</v>
      </c>
      <c r="AC19" s="310"/>
    </row>
    <row r="20" spans="1:29" s="315" customFormat="1" ht="17.45" customHeight="1" x14ac:dyDescent="0.2">
      <c r="A20" s="312"/>
      <c r="B20" s="870"/>
      <c r="C20" s="313"/>
      <c r="D20" s="63" t="s">
        <v>32</v>
      </c>
      <c r="E20" s="283"/>
      <c r="F20" s="195"/>
      <c r="G20" s="195"/>
      <c r="H20" s="202"/>
      <c r="I20" s="196"/>
      <c r="J20" s="208"/>
      <c r="K20" s="197"/>
      <c r="L20" s="198"/>
      <c r="M20" s="199"/>
      <c r="N20" s="203">
        <v>0</v>
      </c>
      <c r="O20" s="196"/>
      <c r="P20" s="203">
        <v>0</v>
      </c>
      <c r="Q20" s="204"/>
      <c r="R20" s="200" t="str">
        <f t="shared" ref="R20:R22" si="0">IF(P20&lt;=0.1*N20,"0K","NON AMMISSIBILE")</f>
        <v>0K</v>
      </c>
      <c r="S20" s="201"/>
      <c r="T20" s="205">
        <f t="shared" ref="T20:T39" si="1">P20+N20</f>
        <v>0</v>
      </c>
      <c r="U20" s="199"/>
      <c r="V20" s="203">
        <v>0</v>
      </c>
      <c r="W20" s="199"/>
      <c r="X20" s="205">
        <f>T20+V20</f>
        <v>0</v>
      </c>
      <c r="Y20" s="199"/>
      <c r="Z20" s="206"/>
      <c r="AA20" s="207"/>
      <c r="AB20" s="206"/>
      <c r="AC20" s="314"/>
    </row>
    <row r="21" spans="1:29" s="315" customFormat="1" ht="17.45" customHeight="1" x14ac:dyDescent="0.2">
      <c r="A21" s="312"/>
      <c r="B21" s="870"/>
      <c r="C21" s="313"/>
      <c r="D21" s="63" t="s">
        <v>33</v>
      </c>
      <c r="E21" s="283"/>
      <c r="F21" s="195"/>
      <c r="G21" s="195"/>
      <c r="H21" s="202"/>
      <c r="I21" s="196"/>
      <c r="J21" s="208" t="s">
        <v>31</v>
      </c>
      <c r="K21" s="197" t="s">
        <v>31</v>
      </c>
      <c r="L21" s="198"/>
      <c r="M21" s="199"/>
      <c r="N21" s="203">
        <v>0</v>
      </c>
      <c r="O21" s="196"/>
      <c r="P21" s="203">
        <v>0</v>
      </c>
      <c r="Q21" s="204"/>
      <c r="R21" s="200" t="str">
        <f t="shared" si="0"/>
        <v>0K</v>
      </c>
      <c r="S21" s="201"/>
      <c r="T21" s="205">
        <f t="shared" si="1"/>
        <v>0</v>
      </c>
      <c r="U21" s="199"/>
      <c r="V21" s="203">
        <v>0</v>
      </c>
      <c r="W21" s="199"/>
      <c r="X21" s="205">
        <f t="shared" ref="X21:X39" si="2">T21+V21</f>
        <v>0</v>
      </c>
      <c r="Y21" s="199"/>
      <c r="Z21" s="206"/>
      <c r="AA21" s="207"/>
      <c r="AB21" s="206"/>
      <c r="AC21" s="314"/>
    </row>
    <row r="22" spans="1:29" s="315" customFormat="1" ht="17.45" customHeight="1" x14ac:dyDescent="0.2">
      <c r="A22" s="312"/>
      <c r="B22" s="870"/>
      <c r="C22" s="313"/>
      <c r="D22" s="63" t="s">
        <v>34</v>
      </c>
      <c r="E22" s="283"/>
      <c r="F22" s="195"/>
      <c r="G22" s="195"/>
      <c r="H22" s="202"/>
      <c r="I22" s="196"/>
      <c r="J22" s="208" t="s">
        <v>31</v>
      </c>
      <c r="K22" s="197" t="s">
        <v>31</v>
      </c>
      <c r="L22" s="198" t="s">
        <v>31</v>
      </c>
      <c r="M22" s="199"/>
      <c r="N22" s="203">
        <v>0</v>
      </c>
      <c r="O22" s="196"/>
      <c r="P22" s="203">
        <v>0</v>
      </c>
      <c r="Q22" s="204"/>
      <c r="R22" s="200" t="str">
        <f t="shared" si="0"/>
        <v>0K</v>
      </c>
      <c r="S22" s="201"/>
      <c r="T22" s="205">
        <f t="shared" si="1"/>
        <v>0</v>
      </c>
      <c r="U22" s="199"/>
      <c r="V22" s="203">
        <v>0</v>
      </c>
      <c r="W22" s="199"/>
      <c r="X22" s="205">
        <f t="shared" si="2"/>
        <v>0</v>
      </c>
      <c r="Y22" s="199"/>
      <c r="Z22" s="206"/>
      <c r="AA22" s="207"/>
      <c r="AB22" s="206"/>
      <c r="AC22" s="314"/>
    </row>
    <row r="23" spans="1:29" s="315" customFormat="1" ht="17.45" customHeight="1" x14ac:dyDescent="0.2">
      <c r="A23" s="312"/>
      <c r="B23" s="870"/>
      <c r="C23" s="313"/>
      <c r="D23" s="63" t="s">
        <v>35</v>
      </c>
      <c r="E23" s="283"/>
      <c r="F23" s="195"/>
      <c r="G23" s="195"/>
      <c r="H23" s="202"/>
      <c r="I23" s="196"/>
      <c r="J23" s="208" t="s">
        <v>31</v>
      </c>
      <c r="K23" s="197" t="s">
        <v>31</v>
      </c>
      <c r="L23" s="198" t="s">
        <v>31</v>
      </c>
      <c r="M23" s="199"/>
      <c r="N23" s="203">
        <v>0</v>
      </c>
      <c r="O23" s="196"/>
      <c r="P23" s="203">
        <v>0</v>
      </c>
      <c r="Q23" s="204"/>
      <c r="R23" s="200" t="str">
        <f t="shared" ref="R23:R39" si="3">IF(P23&lt;=0.1*N23,"0K","NON AMMISSIBILE")</f>
        <v>0K</v>
      </c>
      <c r="S23" s="201"/>
      <c r="T23" s="205">
        <f t="shared" si="1"/>
        <v>0</v>
      </c>
      <c r="U23" s="199"/>
      <c r="V23" s="203">
        <v>0</v>
      </c>
      <c r="W23" s="199"/>
      <c r="X23" s="205">
        <f t="shared" si="2"/>
        <v>0</v>
      </c>
      <c r="Y23" s="199"/>
      <c r="Z23" s="206"/>
      <c r="AA23" s="207"/>
      <c r="AB23" s="206"/>
      <c r="AC23" s="314"/>
    </row>
    <row r="24" spans="1:29" s="315" customFormat="1" ht="17.45" customHeight="1" x14ac:dyDescent="0.2">
      <c r="A24" s="312"/>
      <c r="B24" s="870"/>
      <c r="C24" s="313"/>
      <c r="D24" s="63" t="s">
        <v>36</v>
      </c>
      <c r="E24" s="283"/>
      <c r="F24" s="195"/>
      <c r="G24" s="195"/>
      <c r="H24" s="202"/>
      <c r="I24" s="196"/>
      <c r="J24" s="208" t="s">
        <v>31</v>
      </c>
      <c r="K24" s="197" t="s">
        <v>31</v>
      </c>
      <c r="L24" s="198" t="s">
        <v>31</v>
      </c>
      <c r="M24" s="199"/>
      <c r="N24" s="203">
        <v>0</v>
      </c>
      <c r="O24" s="196"/>
      <c r="P24" s="203">
        <v>0</v>
      </c>
      <c r="Q24" s="204"/>
      <c r="R24" s="200" t="str">
        <f t="shared" si="3"/>
        <v>0K</v>
      </c>
      <c r="S24" s="201"/>
      <c r="T24" s="205">
        <f t="shared" si="1"/>
        <v>0</v>
      </c>
      <c r="U24" s="199"/>
      <c r="V24" s="203">
        <v>0</v>
      </c>
      <c r="W24" s="199"/>
      <c r="X24" s="205">
        <f t="shared" si="2"/>
        <v>0</v>
      </c>
      <c r="Y24" s="199"/>
      <c r="Z24" s="206"/>
      <c r="AA24" s="207"/>
      <c r="AB24" s="206"/>
      <c r="AC24" s="314"/>
    </row>
    <row r="25" spans="1:29" s="315" customFormat="1" ht="17.45" customHeight="1" x14ac:dyDescent="0.2">
      <c r="A25" s="312"/>
      <c r="B25" s="870"/>
      <c r="C25" s="313"/>
      <c r="D25" s="63" t="s">
        <v>37</v>
      </c>
      <c r="E25" s="283"/>
      <c r="F25" s="195"/>
      <c r="G25" s="195"/>
      <c r="H25" s="202"/>
      <c r="I25" s="196"/>
      <c r="J25" s="208" t="s">
        <v>31</v>
      </c>
      <c r="K25" s="197" t="s">
        <v>31</v>
      </c>
      <c r="L25" s="198" t="s">
        <v>31</v>
      </c>
      <c r="M25" s="199"/>
      <c r="N25" s="203">
        <v>0</v>
      </c>
      <c r="O25" s="196"/>
      <c r="P25" s="203">
        <v>0</v>
      </c>
      <c r="Q25" s="204"/>
      <c r="R25" s="200" t="str">
        <f t="shared" si="3"/>
        <v>0K</v>
      </c>
      <c r="S25" s="201"/>
      <c r="T25" s="205">
        <f t="shared" si="1"/>
        <v>0</v>
      </c>
      <c r="U25" s="199"/>
      <c r="V25" s="203">
        <v>0</v>
      </c>
      <c r="W25" s="199"/>
      <c r="X25" s="205">
        <f t="shared" si="2"/>
        <v>0</v>
      </c>
      <c r="Y25" s="199"/>
      <c r="Z25" s="206"/>
      <c r="AA25" s="207"/>
      <c r="AB25" s="206"/>
      <c r="AC25" s="314"/>
    </row>
    <row r="26" spans="1:29" s="315" customFormat="1" ht="17.45" customHeight="1" x14ac:dyDescent="0.2">
      <c r="A26" s="312"/>
      <c r="B26" s="870"/>
      <c r="C26" s="313"/>
      <c r="D26" s="63" t="s">
        <v>38</v>
      </c>
      <c r="E26" s="283"/>
      <c r="F26" s="195"/>
      <c r="G26" s="195"/>
      <c r="H26" s="202"/>
      <c r="I26" s="196"/>
      <c r="J26" s="208" t="s">
        <v>31</v>
      </c>
      <c r="K26" s="197"/>
      <c r="L26" s="198" t="s">
        <v>31</v>
      </c>
      <c r="M26" s="199"/>
      <c r="N26" s="203">
        <v>0</v>
      </c>
      <c r="O26" s="196"/>
      <c r="P26" s="203">
        <v>0</v>
      </c>
      <c r="Q26" s="204"/>
      <c r="R26" s="200" t="str">
        <f t="shared" si="3"/>
        <v>0K</v>
      </c>
      <c r="S26" s="201"/>
      <c r="T26" s="205">
        <f t="shared" si="1"/>
        <v>0</v>
      </c>
      <c r="U26" s="199"/>
      <c r="V26" s="203">
        <v>0</v>
      </c>
      <c r="W26" s="199"/>
      <c r="X26" s="205">
        <f t="shared" si="2"/>
        <v>0</v>
      </c>
      <c r="Y26" s="199"/>
      <c r="Z26" s="206"/>
      <c r="AA26" s="207"/>
      <c r="AB26" s="206"/>
      <c r="AC26" s="314"/>
    </row>
    <row r="27" spans="1:29" s="315" customFormat="1" ht="17.45" customHeight="1" x14ac:dyDescent="0.2">
      <c r="A27" s="312"/>
      <c r="B27" s="870"/>
      <c r="C27" s="313"/>
      <c r="D27" s="63" t="s">
        <v>39</v>
      </c>
      <c r="E27" s="283"/>
      <c r="F27" s="195"/>
      <c r="G27" s="195"/>
      <c r="H27" s="202"/>
      <c r="I27" s="196"/>
      <c r="J27" s="208" t="s">
        <v>31</v>
      </c>
      <c r="K27" s="197" t="s">
        <v>31</v>
      </c>
      <c r="L27" s="198" t="s">
        <v>31</v>
      </c>
      <c r="M27" s="199"/>
      <c r="N27" s="203">
        <v>0</v>
      </c>
      <c r="O27" s="196"/>
      <c r="P27" s="203">
        <v>0</v>
      </c>
      <c r="Q27" s="204"/>
      <c r="R27" s="200" t="str">
        <f t="shared" si="3"/>
        <v>0K</v>
      </c>
      <c r="S27" s="201"/>
      <c r="T27" s="205">
        <f t="shared" si="1"/>
        <v>0</v>
      </c>
      <c r="U27" s="199"/>
      <c r="V27" s="203">
        <v>0</v>
      </c>
      <c r="W27" s="199"/>
      <c r="X27" s="205">
        <f t="shared" si="2"/>
        <v>0</v>
      </c>
      <c r="Y27" s="199"/>
      <c r="Z27" s="206"/>
      <c r="AA27" s="207"/>
      <c r="AB27" s="206"/>
      <c r="AC27" s="314"/>
    </row>
    <row r="28" spans="1:29" s="315" customFormat="1" ht="17.45" customHeight="1" x14ac:dyDescent="0.2">
      <c r="A28" s="312"/>
      <c r="B28" s="870"/>
      <c r="C28" s="313"/>
      <c r="D28" s="63" t="s">
        <v>40</v>
      </c>
      <c r="E28" s="283"/>
      <c r="F28" s="195"/>
      <c r="G28" s="195"/>
      <c r="H28" s="202"/>
      <c r="I28" s="196"/>
      <c r="J28" s="208" t="s">
        <v>31</v>
      </c>
      <c r="K28" s="197" t="s">
        <v>31</v>
      </c>
      <c r="L28" s="198" t="s">
        <v>31</v>
      </c>
      <c r="M28" s="199"/>
      <c r="N28" s="203">
        <v>0</v>
      </c>
      <c r="O28" s="196"/>
      <c r="P28" s="203">
        <v>0</v>
      </c>
      <c r="Q28" s="204"/>
      <c r="R28" s="200" t="str">
        <f t="shared" si="3"/>
        <v>0K</v>
      </c>
      <c r="S28" s="201"/>
      <c r="T28" s="205">
        <f t="shared" si="1"/>
        <v>0</v>
      </c>
      <c r="U28" s="199"/>
      <c r="V28" s="203">
        <v>0</v>
      </c>
      <c r="W28" s="199"/>
      <c r="X28" s="205">
        <f t="shared" si="2"/>
        <v>0</v>
      </c>
      <c r="Y28" s="199"/>
      <c r="Z28" s="206"/>
      <c r="AA28" s="207"/>
      <c r="AB28" s="206"/>
      <c r="AC28" s="314"/>
    </row>
    <row r="29" spans="1:29" s="315" customFormat="1" ht="17.45" customHeight="1" x14ac:dyDescent="0.2">
      <c r="A29" s="312"/>
      <c r="B29" s="870"/>
      <c r="C29" s="313"/>
      <c r="D29" s="63" t="s">
        <v>41</v>
      </c>
      <c r="E29" s="283"/>
      <c r="F29" s="195"/>
      <c r="G29" s="195"/>
      <c r="H29" s="202"/>
      <c r="I29" s="196"/>
      <c r="J29" s="208"/>
      <c r="K29" s="197" t="s">
        <v>31</v>
      </c>
      <c r="L29" s="198" t="s">
        <v>31</v>
      </c>
      <c r="M29" s="199"/>
      <c r="N29" s="203">
        <v>0</v>
      </c>
      <c r="O29" s="196"/>
      <c r="P29" s="203">
        <v>0</v>
      </c>
      <c r="Q29" s="204"/>
      <c r="R29" s="200" t="str">
        <f t="shared" si="3"/>
        <v>0K</v>
      </c>
      <c r="S29" s="201"/>
      <c r="T29" s="205">
        <f t="shared" si="1"/>
        <v>0</v>
      </c>
      <c r="U29" s="199"/>
      <c r="V29" s="203">
        <v>0</v>
      </c>
      <c r="W29" s="199"/>
      <c r="X29" s="205">
        <f t="shared" si="2"/>
        <v>0</v>
      </c>
      <c r="Y29" s="199"/>
      <c r="Z29" s="206"/>
      <c r="AA29" s="207"/>
      <c r="AB29" s="206"/>
      <c r="AC29" s="314"/>
    </row>
    <row r="30" spans="1:29" s="315" customFormat="1" ht="17.45" customHeight="1" x14ac:dyDescent="0.2">
      <c r="A30" s="312"/>
      <c r="B30" s="870"/>
      <c r="C30" s="313"/>
      <c r="D30" s="63" t="s">
        <v>42</v>
      </c>
      <c r="E30" s="283"/>
      <c r="F30" s="195"/>
      <c r="G30" s="195"/>
      <c r="H30" s="202"/>
      <c r="I30" s="196"/>
      <c r="J30" s="208" t="s">
        <v>31</v>
      </c>
      <c r="K30" s="197" t="s">
        <v>31</v>
      </c>
      <c r="L30" s="198" t="s">
        <v>31</v>
      </c>
      <c r="M30" s="199"/>
      <c r="N30" s="203">
        <v>0</v>
      </c>
      <c r="O30" s="196"/>
      <c r="P30" s="203">
        <v>0</v>
      </c>
      <c r="Q30" s="204"/>
      <c r="R30" s="200" t="str">
        <f t="shared" si="3"/>
        <v>0K</v>
      </c>
      <c r="S30" s="201"/>
      <c r="T30" s="205">
        <f t="shared" si="1"/>
        <v>0</v>
      </c>
      <c r="U30" s="199"/>
      <c r="V30" s="203">
        <v>0</v>
      </c>
      <c r="W30" s="199"/>
      <c r="X30" s="205">
        <f t="shared" si="2"/>
        <v>0</v>
      </c>
      <c r="Y30" s="199"/>
      <c r="Z30" s="206"/>
      <c r="AA30" s="207"/>
      <c r="AB30" s="206"/>
      <c r="AC30" s="314"/>
    </row>
    <row r="31" spans="1:29" s="315" customFormat="1" ht="17.45" customHeight="1" x14ac:dyDescent="0.2">
      <c r="A31" s="312"/>
      <c r="B31" s="870"/>
      <c r="C31" s="313"/>
      <c r="D31" s="63" t="s">
        <v>43</v>
      </c>
      <c r="E31" s="283"/>
      <c r="F31" s="195"/>
      <c r="G31" s="195"/>
      <c r="H31" s="202"/>
      <c r="I31" s="196"/>
      <c r="J31" s="208" t="s">
        <v>31</v>
      </c>
      <c r="K31" s="197" t="s">
        <v>31</v>
      </c>
      <c r="L31" s="198" t="s">
        <v>31</v>
      </c>
      <c r="M31" s="199"/>
      <c r="N31" s="203">
        <v>0</v>
      </c>
      <c r="O31" s="196"/>
      <c r="P31" s="203">
        <v>0</v>
      </c>
      <c r="Q31" s="204"/>
      <c r="R31" s="200" t="str">
        <f t="shared" si="3"/>
        <v>0K</v>
      </c>
      <c r="S31" s="201"/>
      <c r="T31" s="205">
        <f t="shared" si="1"/>
        <v>0</v>
      </c>
      <c r="U31" s="199"/>
      <c r="V31" s="203">
        <v>0</v>
      </c>
      <c r="W31" s="199"/>
      <c r="X31" s="205">
        <f t="shared" si="2"/>
        <v>0</v>
      </c>
      <c r="Y31" s="199"/>
      <c r="Z31" s="206"/>
      <c r="AA31" s="207"/>
      <c r="AB31" s="206"/>
      <c r="AC31" s="314"/>
    </row>
    <row r="32" spans="1:29" s="315" customFormat="1" ht="17.45" customHeight="1" x14ac:dyDescent="0.2">
      <c r="A32" s="312"/>
      <c r="B32" s="870"/>
      <c r="C32" s="313"/>
      <c r="D32" s="63" t="s">
        <v>44</v>
      </c>
      <c r="E32" s="283"/>
      <c r="F32" s="195"/>
      <c r="G32" s="195"/>
      <c r="H32" s="202"/>
      <c r="I32" s="196"/>
      <c r="J32" s="208" t="s">
        <v>31</v>
      </c>
      <c r="K32" s="197" t="s">
        <v>31</v>
      </c>
      <c r="L32" s="198" t="s">
        <v>31</v>
      </c>
      <c r="M32" s="199"/>
      <c r="N32" s="203">
        <v>0</v>
      </c>
      <c r="O32" s="196"/>
      <c r="P32" s="203">
        <v>0</v>
      </c>
      <c r="Q32" s="204"/>
      <c r="R32" s="200" t="str">
        <f t="shared" si="3"/>
        <v>0K</v>
      </c>
      <c r="S32" s="201"/>
      <c r="T32" s="205">
        <f t="shared" si="1"/>
        <v>0</v>
      </c>
      <c r="U32" s="199"/>
      <c r="V32" s="203">
        <v>0</v>
      </c>
      <c r="W32" s="199"/>
      <c r="X32" s="205">
        <f t="shared" si="2"/>
        <v>0</v>
      </c>
      <c r="Y32" s="199"/>
      <c r="Z32" s="206"/>
      <c r="AA32" s="207"/>
      <c r="AB32" s="206"/>
      <c r="AC32" s="314"/>
    </row>
    <row r="33" spans="1:29" s="315" customFormat="1" ht="17.45" customHeight="1" x14ac:dyDescent="0.2">
      <c r="A33" s="312"/>
      <c r="B33" s="870"/>
      <c r="C33" s="313"/>
      <c r="D33" s="63" t="s">
        <v>45</v>
      </c>
      <c r="E33" s="283"/>
      <c r="F33" s="195"/>
      <c r="G33" s="195"/>
      <c r="H33" s="202"/>
      <c r="I33" s="196"/>
      <c r="J33" s="208" t="s">
        <v>31</v>
      </c>
      <c r="K33" s="197" t="s">
        <v>31</v>
      </c>
      <c r="L33" s="198" t="s">
        <v>31</v>
      </c>
      <c r="M33" s="199"/>
      <c r="N33" s="203">
        <v>0</v>
      </c>
      <c r="O33" s="196"/>
      <c r="P33" s="203">
        <v>0</v>
      </c>
      <c r="Q33" s="204"/>
      <c r="R33" s="200" t="str">
        <f t="shared" si="3"/>
        <v>0K</v>
      </c>
      <c r="S33" s="201"/>
      <c r="T33" s="205">
        <f t="shared" si="1"/>
        <v>0</v>
      </c>
      <c r="U33" s="199"/>
      <c r="V33" s="203">
        <v>0</v>
      </c>
      <c r="W33" s="199"/>
      <c r="X33" s="205">
        <f t="shared" si="2"/>
        <v>0</v>
      </c>
      <c r="Y33" s="199"/>
      <c r="Z33" s="206"/>
      <c r="AA33" s="207"/>
      <c r="AB33" s="206"/>
      <c r="AC33" s="314"/>
    </row>
    <row r="34" spans="1:29" s="315" customFormat="1" ht="17.45" customHeight="1" x14ac:dyDescent="0.2">
      <c r="A34" s="312"/>
      <c r="B34" s="870"/>
      <c r="C34" s="313"/>
      <c r="D34" s="63" t="s">
        <v>46</v>
      </c>
      <c r="E34" s="283"/>
      <c r="F34" s="195"/>
      <c r="G34" s="195"/>
      <c r="H34" s="202"/>
      <c r="I34" s="196"/>
      <c r="J34" s="208" t="s">
        <v>31</v>
      </c>
      <c r="K34" s="197" t="s">
        <v>31</v>
      </c>
      <c r="L34" s="198" t="s">
        <v>31</v>
      </c>
      <c r="M34" s="199"/>
      <c r="N34" s="203">
        <v>0</v>
      </c>
      <c r="O34" s="196"/>
      <c r="P34" s="203">
        <v>0</v>
      </c>
      <c r="Q34" s="204"/>
      <c r="R34" s="200" t="str">
        <f t="shared" si="3"/>
        <v>0K</v>
      </c>
      <c r="S34" s="201"/>
      <c r="T34" s="205">
        <f t="shared" si="1"/>
        <v>0</v>
      </c>
      <c r="U34" s="199"/>
      <c r="V34" s="203">
        <v>0</v>
      </c>
      <c r="W34" s="199"/>
      <c r="X34" s="205">
        <f t="shared" si="2"/>
        <v>0</v>
      </c>
      <c r="Y34" s="199"/>
      <c r="Z34" s="206"/>
      <c r="AA34" s="207"/>
      <c r="AB34" s="206"/>
      <c r="AC34" s="314"/>
    </row>
    <row r="35" spans="1:29" s="315" customFormat="1" ht="17.45" customHeight="1" x14ac:dyDescent="0.2">
      <c r="A35" s="312"/>
      <c r="B35" s="870"/>
      <c r="C35" s="313"/>
      <c r="D35" s="63" t="s">
        <v>47</v>
      </c>
      <c r="E35" s="283"/>
      <c r="F35" s="195"/>
      <c r="G35" s="195"/>
      <c r="H35" s="202"/>
      <c r="I35" s="196"/>
      <c r="J35" s="208" t="s">
        <v>31</v>
      </c>
      <c r="K35" s="197" t="s">
        <v>31</v>
      </c>
      <c r="L35" s="198" t="s">
        <v>31</v>
      </c>
      <c r="M35" s="199"/>
      <c r="N35" s="203">
        <v>0</v>
      </c>
      <c r="O35" s="196"/>
      <c r="P35" s="203">
        <v>0</v>
      </c>
      <c r="Q35" s="204"/>
      <c r="R35" s="200" t="str">
        <f t="shared" si="3"/>
        <v>0K</v>
      </c>
      <c r="S35" s="201"/>
      <c r="T35" s="205">
        <f t="shared" si="1"/>
        <v>0</v>
      </c>
      <c r="U35" s="199"/>
      <c r="V35" s="203">
        <v>0</v>
      </c>
      <c r="W35" s="199"/>
      <c r="X35" s="205">
        <f t="shared" si="2"/>
        <v>0</v>
      </c>
      <c r="Y35" s="199"/>
      <c r="Z35" s="206"/>
      <c r="AA35" s="207"/>
      <c r="AB35" s="206"/>
      <c r="AC35" s="314"/>
    </row>
    <row r="36" spans="1:29" s="315" customFormat="1" ht="17.45" customHeight="1" x14ac:dyDescent="0.2">
      <c r="A36" s="312"/>
      <c r="B36" s="870"/>
      <c r="C36" s="313"/>
      <c r="D36" s="63" t="s">
        <v>48</v>
      </c>
      <c r="E36" s="283"/>
      <c r="F36" s="195"/>
      <c r="G36" s="195"/>
      <c r="H36" s="202"/>
      <c r="I36" s="196"/>
      <c r="J36" s="208" t="s">
        <v>31</v>
      </c>
      <c r="K36" s="197" t="s">
        <v>31</v>
      </c>
      <c r="L36" s="198" t="s">
        <v>31</v>
      </c>
      <c r="M36" s="199"/>
      <c r="N36" s="203">
        <v>0</v>
      </c>
      <c r="O36" s="196"/>
      <c r="P36" s="203">
        <v>0</v>
      </c>
      <c r="Q36" s="204"/>
      <c r="R36" s="200" t="str">
        <f t="shared" si="3"/>
        <v>0K</v>
      </c>
      <c r="S36" s="201"/>
      <c r="T36" s="205">
        <f t="shared" si="1"/>
        <v>0</v>
      </c>
      <c r="U36" s="199"/>
      <c r="V36" s="203">
        <v>0</v>
      </c>
      <c r="W36" s="199"/>
      <c r="X36" s="205">
        <f t="shared" si="2"/>
        <v>0</v>
      </c>
      <c r="Y36" s="199"/>
      <c r="Z36" s="206"/>
      <c r="AA36" s="207"/>
      <c r="AB36" s="206"/>
      <c r="AC36" s="314"/>
    </row>
    <row r="37" spans="1:29" s="315" customFormat="1" ht="17.45" customHeight="1" x14ac:dyDescent="0.2">
      <c r="A37" s="312"/>
      <c r="B37" s="870"/>
      <c r="C37" s="313"/>
      <c r="D37" s="63" t="s">
        <v>49</v>
      </c>
      <c r="E37" s="283"/>
      <c r="F37" s="195"/>
      <c r="G37" s="195"/>
      <c r="H37" s="202"/>
      <c r="I37" s="196"/>
      <c r="J37" s="208" t="s">
        <v>31</v>
      </c>
      <c r="K37" s="197" t="s">
        <v>31</v>
      </c>
      <c r="L37" s="198" t="s">
        <v>31</v>
      </c>
      <c r="M37" s="199"/>
      <c r="N37" s="203">
        <v>0</v>
      </c>
      <c r="O37" s="196"/>
      <c r="P37" s="203">
        <v>0</v>
      </c>
      <c r="Q37" s="204"/>
      <c r="R37" s="200" t="str">
        <f t="shared" si="3"/>
        <v>0K</v>
      </c>
      <c r="S37" s="201"/>
      <c r="T37" s="205">
        <f t="shared" si="1"/>
        <v>0</v>
      </c>
      <c r="U37" s="199"/>
      <c r="V37" s="203">
        <v>0</v>
      </c>
      <c r="W37" s="199"/>
      <c r="X37" s="205">
        <f t="shared" si="2"/>
        <v>0</v>
      </c>
      <c r="Y37" s="199"/>
      <c r="Z37" s="206"/>
      <c r="AA37" s="207"/>
      <c r="AB37" s="206"/>
      <c r="AC37" s="314"/>
    </row>
    <row r="38" spans="1:29" s="315" customFormat="1" ht="17.45" customHeight="1" x14ac:dyDescent="0.2">
      <c r="A38" s="312"/>
      <c r="B38" s="870"/>
      <c r="C38" s="313"/>
      <c r="D38" s="63" t="s">
        <v>50</v>
      </c>
      <c r="E38" s="283"/>
      <c r="F38" s="195"/>
      <c r="G38" s="195"/>
      <c r="H38" s="202"/>
      <c r="I38" s="196"/>
      <c r="J38" s="208" t="s">
        <v>31</v>
      </c>
      <c r="K38" s="197" t="s">
        <v>31</v>
      </c>
      <c r="L38" s="198" t="s">
        <v>31</v>
      </c>
      <c r="M38" s="199"/>
      <c r="N38" s="203">
        <v>0</v>
      </c>
      <c r="O38" s="196"/>
      <c r="P38" s="203">
        <v>0</v>
      </c>
      <c r="Q38" s="204"/>
      <c r="R38" s="200" t="str">
        <f t="shared" si="3"/>
        <v>0K</v>
      </c>
      <c r="S38" s="201"/>
      <c r="T38" s="205">
        <f t="shared" si="1"/>
        <v>0</v>
      </c>
      <c r="U38" s="199"/>
      <c r="V38" s="203">
        <v>0</v>
      </c>
      <c r="W38" s="199"/>
      <c r="X38" s="205">
        <f t="shared" si="2"/>
        <v>0</v>
      </c>
      <c r="Y38" s="199"/>
      <c r="Z38" s="206"/>
      <c r="AA38" s="207"/>
      <c r="AB38" s="206"/>
      <c r="AC38" s="314"/>
    </row>
    <row r="39" spans="1:29" s="315" customFormat="1" ht="18" customHeight="1" x14ac:dyDescent="0.2">
      <c r="A39" s="312"/>
      <c r="B39" s="870"/>
      <c r="C39" s="313"/>
      <c r="D39" s="63" t="s">
        <v>51</v>
      </c>
      <c r="E39" s="283"/>
      <c r="F39" s="195"/>
      <c r="G39" s="195"/>
      <c r="H39" s="202"/>
      <c r="I39" s="196"/>
      <c r="J39" s="208" t="s">
        <v>31</v>
      </c>
      <c r="K39" s="197" t="s">
        <v>31</v>
      </c>
      <c r="L39" s="198" t="s">
        <v>31</v>
      </c>
      <c r="M39" s="199"/>
      <c r="N39" s="203">
        <v>0</v>
      </c>
      <c r="O39" s="196"/>
      <c r="P39" s="203">
        <v>0</v>
      </c>
      <c r="Q39" s="204"/>
      <c r="R39" s="200" t="str">
        <f t="shared" si="3"/>
        <v>0K</v>
      </c>
      <c r="S39" s="201"/>
      <c r="T39" s="205">
        <f t="shared" si="1"/>
        <v>0</v>
      </c>
      <c r="U39" s="199"/>
      <c r="V39" s="203">
        <v>0</v>
      </c>
      <c r="W39" s="199"/>
      <c r="X39" s="205">
        <f t="shared" si="2"/>
        <v>0</v>
      </c>
      <c r="Y39" s="199"/>
      <c r="Z39" s="206"/>
      <c r="AA39" s="207"/>
      <c r="AB39" s="206"/>
      <c r="AC39" s="314"/>
    </row>
    <row r="40" spans="1:29" s="315" customFormat="1" ht="17.45" customHeight="1" thickBot="1" x14ac:dyDescent="0.3">
      <c r="A40" s="312"/>
      <c r="B40" s="870"/>
      <c r="C40" s="313"/>
      <c r="D40" s="283"/>
      <c r="E40" s="283"/>
      <c r="F40" s="316"/>
      <c r="G40" s="317"/>
      <c r="H40" s="318"/>
      <c r="I40" s="319"/>
      <c r="J40" s="320"/>
      <c r="K40" s="320"/>
      <c r="L40" s="320"/>
      <c r="M40" s="321"/>
      <c r="N40" s="322"/>
      <c r="O40" s="319"/>
      <c r="P40" s="322"/>
      <c r="Q40" s="322"/>
      <c r="R40" s="321"/>
      <c r="S40" s="323"/>
      <c r="T40" s="324"/>
      <c r="U40" s="321"/>
      <c r="V40" s="324"/>
      <c r="W40" s="321"/>
      <c r="X40" s="325"/>
      <c r="Y40" s="321"/>
      <c r="Z40" s="326"/>
      <c r="AA40" s="326"/>
      <c r="AB40" s="326"/>
      <c r="AC40" s="314"/>
    </row>
    <row r="41" spans="1:29" s="315" customFormat="1" ht="24.95" customHeight="1" thickBot="1" x14ac:dyDescent="0.25">
      <c r="A41" s="312"/>
      <c r="B41" s="870"/>
      <c r="C41" s="313"/>
      <c r="D41" s="283"/>
      <c r="E41" s="283"/>
      <c r="F41" s="844" t="s">
        <v>52</v>
      </c>
      <c r="G41" s="845"/>
      <c r="H41" s="845"/>
      <c r="I41" s="845"/>
      <c r="J41" s="845"/>
      <c r="K41" s="846"/>
      <c r="L41" s="176">
        <f>SUM(L20:L39)</f>
        <v>0</v>
      </c>
      <c r="M41" s="321"/>
      <c r="N41" s="175">
        <f>SUM(N20:N39)</f>
        <v>0</v>
      </c>
      <c r="O41" s="319"/>
      <c r="P41" s="175">
        <f>SUM(P20:P39)</f>
        <v>0</v>
      </c>
      <c r="Q41" s="175">
        <f>SUM(Q20:Q39)</f>
        <v>0</v>
      </c>
      <c r="R41" s="321"/>
      <c r="S41" s="323"/>
      <c r="T41" s="175">
        <f>SUM(T20:T39)</f>
        <v>0</v>
      </c>
      <c r="U41" s="321"/>
      <c r="V41" s="175">
        <f>SUM(V20:V39)</f>
        <v>0</v>
      </c>
      <c r="W41" s="321"/>
      <c r="X41" s="175">
        <f>SUM(X20:X39)</f>
        <v>0</v>
      </c>
      <c r="Y41" s="321"/>
      <c r="Z41" s="326"/>
      <c r="AA41" s="326"/>
      <c r="AB41" s="326"/>
      <c r="AC41" s="314"/>
    </row>
    <row r="42" spans="1:29" s="334" customFormat="1" ht="21.95" customHeight="1" thickBot="1" x14ac:dyDescent="0.3">
      <c r="A42" s="327"/>
      <c r="B42" s="870"/>
      <c r="C42" s="328"/>
      <c r="D42" s="329"/>
      <c r="E42" s="329"/>
      <c r="F42" s="330"/>
      <c r="G42" s="50"/>
      <c r="H42" s="50" t="s">
        <v>31</v>
      </c>
      <c r="I42" s="50"/>
      <c r="J42" s="50"/>
      <c r="K42" s="50"/>
      <c r="L42" s="50"/>
      <c r="M42" s="331"/>
      <c r="N42" s="50" t="s">
        <v>31</v>
      </c>
      <c r="O42" s="50"/>
      <c r="P42" s="847" t="s">
        <v>31</v>
      </c>
      <c r="Q42" s="847"/>
      <c r="R42" s="331"/>
      <c r="S42" s="332"/>
      <c r="T42" s="331"/>
      <c r="U42" s="331"/>
      <c r="V42" s="331"/>
      <c r="W42" s="331"/>
      <c r="X42" s="332"/>
      <c r="Y42" s="331"/>
      <c r="Z42" s="332"/>
      <c r="AA42" s="332"/>
      <c r="AB42" s="332"/>
      <c r="AC42" s="333"/>
    </row>
    <row r="43" spans="1:29" s="334" customFormat="1" ht="21.95" customHeight="1" thickBot="1" x14ac:dyDescent="0.3">
      <c r="A43" s="327"/>
      <c r="B43" s="870"/>
      <c r="C43" s="328"/>
      <c r="D43" s="329"/>
      <c r="E43" s="329"/>
      <c r="F43" s="848" t="s">
        <v>53</v>
      </c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50"/>
      <c r="R43" s="331"/>
      <c r="S43" s="332"/>
      <c r="T43" s="177">
        <f>VLOOKUP(G6,'dati scheda tecnica'!A5:T32,2,FALSE)</f>
        <v>4538400</v>
      </c>
      <c r="U43" s="331"/>
      <c r="V43" s="554"/>
      <c r="W43" s="331"/>
      <c r="X43" s="557"/>
      <c r="Y43" s="331"/>
      <c r="Z43" s="332"/>
      <c r="AA43" s="332"/>
      <c r="AB43" s="332"/>
      <c r="AC43" s="333"/>
    </row>
    <row r="44" spans="1:29" s="334" customFormat="1" ht="21.95" customHeight="1" thickBot="1" x14ac:dyDescent="0.3">
      <c r="A44" s="327"/>
      <c r="B44" s="870"/>
      <c r="C44" s="328"/>
      <c r="D44" s="329"/>
      <c r="E44" s="329"/>
      <c r="F44" s="330"/>
      <c r="G44" s="50"/>
      <c r="H44" s="50"/>
      <c r="I44" s="50"/>
      <c r="J44" s="50"/>
      <c r="K44" s="50"/>
      <c r="L44" s="50"/>
      <c r="M44" s="331"/>
      <c r="N44" s="50"/>
      <c r="O44" s="50"/>
      <c r="P44" s="331"/>
      <c r="Q44" s="331"/>
      <c r="R44" s="331"/>
      <c r="S44" s="332"/>
      <c r="T44" s="331"/>
      <c r="U44" s="331"/>
      <c r="V44" s="331"/>
      <c r="W44" s="331"/>
      <c r="X44" s="332"/>
      <c r="Y44" s="331"/>
      <c r="Z44" s="332"/>
      <c r="AA44" s="332"/>
      <c r="AB44" s="332"/>
      <c r="AC44" s="333"/>
    </row>
    <row r="45" spans="1:29" s="334" customFormat="1" ht="40.5" customHeight="1" thickBot="1" x14ac:dyDescent="0.3">
      <c r="A45" s="327"/>
      <c r="B45" s="870"/>
      <c r="C45" s="328"/>
      <c r="D45" s="329"/>
      <c r="E45" s="329"/>
      <c r="F45" s="803" t="s">
        <v>54</v>
      </c>
      <c r="G45" s="804"/>
      <c r="H45" s="804"/>
      <c r="I45" s="804"/>
      <c r="J45" s="804"/>
      <c r="K45" s="804"/>
      <c r="L45" s="804"/>
      <c r="M45" s="804"/>
      <c r="N45" s="804"/>
      <c r="O45" s="804"/>
      <c r="P45" s="804"/>
      <c r="Q45" s="804"/>
      <c r="R45" s="805"/>
      <c r="S45" s="335"/>
      <c r="T45" s="178" t="s">
        <v>55</v>
      </c>
      <c r="U45" s="178"/>
      <c r="V45" s="558"/>
      <c r="W45" s="178"/>
      <c r="X45" s="335"/>
      <c r="Y45" s="178"/>
      <c r="Z45" s="335"/>
      <c r="AA45" s="335"/>
      <c r="AB45" s="179"/>
      <c r="AC45" s="333"/>
    </row>
    <row r="46" spans="1:29" ht="15.6" customHeight="1" x14ac:dyDescent="0.25">
      <c r="A46" s="259"/>
      <c r="B46" s="870"/>
      <c r="D46" s="336"/>
      <c r="E46" s="336"/>
      <c r="F46" s="806"/>
      <c r="G46" s="807"/>
      <c r="H46" s="807"/>
      <c r="I46" s="807"/>
      <c r="J46" s="807"/>
      <c r="K46" s="807"/>
      <c r="L46" s="807"/>
      <c r="M46" s="807"/>
      <c r="N46" s="807"/>
      <c r="O46" s="807"/>
      <c r="P46" s="807"/>
      <c r="Q46" s="807"/>
      <c r="R46" s="808"/>
      <c r="S46" s="555"/>
      <c r="T46" s="34" t="s">
        <v>57</v>
      </c>
      <c r="U46" s="51"/>
      <c r="V46" s="559"/>
      <c r="W46" s="51"/>
      <c r="X46" s="559"/>
      <c r="Y46" s="51"/>
      <c r="Z46" s="337"/>
      <c r="AA46" s="337"/>
      <c r="AB46" s="560"/>
      <c r="AC46" s="260"/>
    </row>
    <row r="47" spans="1:29" ht="16.5" thickBot="1" x14ac:dyDescent="0.3">
      <c r="A47" s="259"/>
      <c r="B47" s="870"/>
      <c r="D47" s="336"/>
      <c r="E47" s="336"/>
      <c r="F47" s="809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1"/>
      <c r="S47" s="338"/>
      <c r="T47" s="180">
        <f>ABS(T43-T41)</f>
        <v>4538400</v>
      </c>
      <c r="U47" s="339"/>
      <c r="V47" s="561"/>
      <c r="W47" s="339"/>
      <c r="X47" s="561"/>
      <c r="Y47" s="339"/>
      <c r="Z47" s="338"/>
      <c r="AA47" s="338"/>
      <c r="AB47" s="562"/>
      <c r="AC47" s="260"/>
    </row>
    <row r="48" spans="1:29" ht="15" customHeight="1" thickBot="1" x14ac:dyDescent="0.3">
      <c r="A48" s="259"/>
      <c r="B48" s="870"/>
      <c r="D48" s="336"/>
      <c r="E48" s="3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37"/>
      <c r="T48" s="51"/>
      <c r="U48" s="51"/>
      <c r="V48" s="51"/>
      <c r="W48" s="51"/>
      <c r="X48" s="51"/>
      <c r="Y48" s="51"/>
      <c r="Z48" s="337"/>
      <c r="AA48" s="337"/>
      <c r="AB48" s="337"/>
      <c r="AC48" s="260"/>
    </row>
    <row r="49" spans="1:29" ht="14.45" customHeight="1" x14ac:dyDescent="0.25">
      <c r="A49" s="259"/>
      <c r="B49" s="870"/>
      <c r="D49" s="336"/>
      <c r="E49" s="336"/>
      <c r="F49" s="879" t="s">
        <v>6</v>
      </c>
      <c r="G49" s="880"/>
      <c r="H49" s="880"/>
      <c r="I49" s="880"/>
      <c r="J49" s="880"/>
      <c r="K49" s="880"/>
      <c r="L49" s="880"/>
      <c r="M49" s="880"/>
      <c r="N49" s="880"/>
      <c r="O49" s="880"/>
      <c r="P49" s="880"/>
      <c r="Q49" s="880"/>
      <c r="R49" s="880"/>
      <c r="S49" s="880"/>
      <c r="T49" s="880"/>
      <c r="U49" s="880"/>
      <c r="V49" s="880"/>
      <c r="W49" s="880"/>
      <c r="X49" s="881"/>
      <c r="Y49" s="183"/>
      <c r="Z49" s="183"/>
      <c r="AA49" s="183"/>
      <c r="AB49" s="337"/>
      <c r="AC49" s="260"/>
    </row>
    <row r="50" spans="1:29" ht="15" customHeight="1" x14ac:dyDescent="0.25">
      <c r="A50" s="259"/>
      <c r="B50" s="870"/>
      <c r="D50" s="336"/>
      <c r="E50" s="336"/>
      <c r="F50" s="882"/>
      <c r="G50" s="883"/>
      <c r="H50" s="883"/>
      <c r="I50" s="883"/>
      <c r="J50" s="883"/>
      <c r="K50" s="883"/>
      <c r="L50" s="883"/>
      <c r="M50" s="883"/>
      <c r="N50" s="883"/>
      <c r="O50" s="883"/>
      <c r="P50" s="883"/>
      <c r="Q50" s="883"/>
      <c r="R50" s="883"/>
      <c r="S50" s="883"/>
      <c r="T50" s="883"/>
      <c r="U50" s="883"/>
      <c r="V50" s="883"/>
      <c r="W50" s="883"/>
      <c r="X50" s="884"/>
      <c r="Y50" s="51"/>
      <c r="Z50" s="337"/>
      <c r="AA50" s="337"/>
      <c r="AB50" s="337"/>
      <c r="AC50" s="260"/>
    </row>
    <row r="51" spans="1:29" ht="15.75" thickBot="1" x14ac:dyDescent="0.3">
      <c r="A51" s="259"/>
      <c r="B51" s="871"/>
      <c r="F51" s="885"/>
      <c r="G51" s="886"/>
      <c r="H51" s="886"/>
      <c r="I51" s="886"/>
      <c r="J51" s="886"/>
      <c r="K51" s="886"/>
      <c r="L51" s="886"/>
      <c r="M51" s="886"/>
      <c r="N51" s="886"/>
      <c r="O51" s="886"/>
      <c r="P51" s="886"/>
      <c r="Q51" s="886"/>
      <c r="R51" s="886"/>
      <c r="S51" s="886"/>
      <c r="T51" s="886"/>
      <c r="U51" s="886"/>
      <c r="V51" s="886"/>
      <c r="W51" s="886"/>
      <c r="X51" s="887"/>
      <c r="Y51" s="51"/>
      <c r="Z51" s="337"/>
      <c r="AA51" s="337"/>
      <c r="AB51" s="337"/>
      <c r="AC51" s="260"/>
    </row>
    <row r="52" spans="1:29" ht="15.75" thickBot="1" x14ac:dyDescent="0.3">
      <c r="A52" s="341"/>
      <c r="B52" s="342"/>
      <c r="C52" s="343"/>
      <c r="D52" s="344"/>
      <c r="E52" s="344"/>
      <c r="F52" s="345"/>
      <c r="G52" s="346"/>
      <c r="H52" s="338"/>
      <c r="I52" s="338"/>
      <c r="J52" s="347"/>
      <c r="K52" s="347"/>
      <c r="L52" s="347"/>
      <c r="M52" s="339"/>
      <c r="N52" s="338"/>
      <c r="O52" s="346"/>
      <c r="P52" s="338"/>
      <c r="Q52" s="338"/>
      <c r="R52" s="339"/>
      <c r="S52" s="338"/>
      <c r="T52" s="339"/>
      <c r="U52" s="339"/>
      <c r="V52" s="339"/>
      <c r="W52" s="339"/>
      <c r="X52" s="338"/>
      <c r="Y52" s="339"/>
      <c r="Z52" s="338"/>
      <c r="AA52" s="338"/>
      <c r="AB52" s="338"/>
      <c r="AC52" s="348"/>
    </row>
    <row r="53" spans="1:29" ht="15.75" thickBot="1" x14ac:dyDescent="0.3">
      <c r="A53" s="273"/>
      <c r="B53" s="274"/>
      <c r="C53" s="275"/>
      <c r="D53" s="276"/>
      <c r="E53" s="276"/>
      <c r="F53" s="352"/>
      <c r="G53" s="353"/>
      <c r="H53" s="354"/>
      <c r="I53" s="354"/>
      <c r="J53" s="354"/>
      <c r="K53" s="354"/>
      <c r="L53" s="354"/>
      <c r="M53" s="355"/>
      <c r="N53" s="354"/>
      <c r="O53" s="353"/>
      <c r="P53" s="354"/>
      <c r="Q53" s="354"/>
      <c r="R53" s="356"/>
      <c r="S53" s="354"/>
      <c r="T53" s="356"/>
      <c r="U53" s="356"/>
      <c r="V53" s="356"/>
      <c r="W53" s="356"/>
      <c r="X53" s="357"/>
      <c r="Y53" s="356"/>
      <c r="Z53" s="354"/>
      <c r="AA53" s="354"/>
      <c r="AB53" s="354"/>
      <c r="AC53" s="280"/>
    </row>
    <row r="54" spans="1:29" ht="18.75" customHeight="1" thickBot="1" x14ac:dyDescent="0.3">
      <c r="A54" s="282"/>
      <c r="B54" s="760" t="s">
        <v>438</v>
      </c>
      <c r="C54" s="108"/>
      <c r="D54" s="789" t="s">
        <v>9</v>
      </c>
      <c r="E54" s="283"/>
      <c r="F54" s="766" t="s">
        <v>10</v>
      </c>
      <c r="G54" s="767"/>
      <c r="H54" s="768"/>
      <c r="I54" s="284"/>
      <c r="J54" s="851" t="s">
        <v>11</v>
      </c>
      <c r="K54" s="852"/>
      <c r="L54" s="853"/>
      <c r="M54" s="285"/>
      <c r="N54" s="763" t="s">
        <v>441</v>
      </c>
      <c r="O54" s="286"/>
      <c r="P54" s="766" t="s">
        <v>440</v>
      </c>
      <c r="Q54" s="767"/>
      <c r="R54" s="768"/>
      <c r="S54" s="284"/>
      <c r="T54" s="818" t="s">
        <v>59</v>
      </c>
      <c r="U54" s="287"/>
      <c r="V54" s="818" t="s">
        <v>13</v>
      </c>
      <c r="W54" s="285"/>
      <c r="X54" s="818" t="s">
        <v>60</v>
      </c>
      <c r="Y54" s="285"/>
      <c r="Z54" s="763" t="s">
        <v>15</v>
      </c>
      <c r="AA54" s="288"/>
      <c r="AB54" s="763" t="s">
        <v>439</v>
      </c>
      <c r="AC54" s="289"/>
    </row>
    <row r="55" spans="1:29" ht="18.75" thickBot="1" x14ac:dyDescent="0.3">
      <c r="A55" s="291"/>
      <c r="B55" s="761"/>
      <c r="C55" s="108"/>
      <c r="D55" s="790"/>
      <c r="E55" s="283"/>
      <c r="F55" s="769"/>
      <c r="G55" s="770"/>
      <c r="H55" s="771"/>
      <c r="I55" s="284"/>
      <c r="J55" s="772" t="s">
        <v>16</v>
      </c>
      <c r="K55" s="774" t="s">
        <v>61</v>
      </c>
      <c r="L55" s="776" t="s">
        <v>18</v>
      </c>
      <c r="M55" s="285"/>
      <c r="N55" s="764"/>
      <c r="O55" s="286"/>
      <c r="P55" s="769"/>
      <c r="Q55" s="770"/>
      <c r="R55" s="771"/>
      <c r="S55" s="284"/>
      <c r="T55" s="819"/>
      <c r="U55" s="287"/>
      <c r="V55" s="819"/>
      <c r="W55" s="285"/>
      <c r="X55" s="819"/>
      <c r="Y55" s="285"/>
      <c r="Z55" s="764"/>
      <c r="AA55" s="288"/>
      <c r="AB55" s="764"/>
      <c r="AC55" s="292"/>
    </row>
    <row r="56" spans="1:29" ht="16.5" customHeight="1" thickBot="1" x14ac:dyDescent="0.3">
      <c r="A56" s="282"/>
      <c r="B56" s="761"/>
      <c r="C56" s="287"/>
      <c r="D56" s="791"/>
      <c r="E56" s="283"/>
      <c r="F56" s="779" t="s">
        <v>19</v>
      </c>
      <c r="G56" s="781" t="s">
        <v>20</v>
      </c>
      <c r="H56" s="783" t="s">
        <v>442</v>
      </c>
      <c r="I56" s="284"/>
      <c r="J56" s="773"/>
      <c r="K56" s="775"/>
      <c r="L56" s="777"/>
      <c r="M56" s="287"/>
      <c r="N56" s="764"/>
      <c r="O56" s="286"/>
      <c r="P56" s="784" t="s">
        <v>21</v>
      </c>
      <c r="Q56" s="764" t="s">
        <v>22</v>
      </c>
      <c r="R56" s="764" t="s">
        <v>23</v>
      </c>
      <c r="S56" s="284"/>
      <c r="T56" s="820"/>
      <c r="U56" s="287"/>
      <c r="V56" s="820"/>
      <c r="W56" s="287"/>
      <c r="X56" s="820"/>
      <c r="Y56" s="287"/>
      <c r="Z56" s="765"/>
      <c r="AA56" s="288"/>
      <c r="AB56" s="765"/>
      <c r="AC56" s="289"/>
    </row>
    <row r="57" spans="1:29" ht="47.45" customHeight="1" x14ac:dyDescent="0.25">
      <c r="A57" s="282"/>
      <c r="B57" s="761"/>
      <c r="C57" s="293"/>
      <c r="D57" s="62" t="s">
        <v>24</v>
      </c>
      <c r="E57" s="294"/>
      <c r="F57" s="779"/>
      <c r="G57" s="781"/>
      <c r="H57" s="783"/>
      <c r="I57" s="284"/>
      <c r="J57" s="773"/>
      <c r="K57" s="775"/>
      <c r="L57" s="777"/>
      <c r="M57" s="293"/>
      <c r="N57" s="764"/>
      <c r="O57" s="295"/>
      <c r="P57" s="784"/>
      <c r="Q57" s="764"/>
      <c r="R57" s="764"/>
      <c r="S57" s="284"/>
      <c r="T57" s="787" t="s">
        <v>25</v>
      </c>
      <c r="U57" s="296"/>
      <c r="V57" s="787" t="s">
        <v>25</v>
      </c>
      <c r="W57" s="293"/>
      <c r="X57" s="787" t="s">
        <v>25</v>
      </c>
      <c r="Y57" s="293"/>
      <c r="Z57" s="563" t="s">
        <v>26</v>
      </c>
      <c r="AA57" s="564"/>
      <c r="AB57" s="563" t="s">
        <v>26</v>
      </c>
      <c r="AC57" s="289"/>
    </row>
    <row r="58" spans="1:29" ht="26.25" thickBot="1" x14ac:dyDescent="0.3">
      <c r="A58" s="297"/>
      <c r="B58" s="761"/>
      <c r="C58" s="298"/>
      <c r="D58" s="294"/>
      <c r="E58" s="294"/>
      <c r="F58" s="780"/>
      <c r="G58" s="782"/>
      <c r="H58" s="182" t="s">
        <v>27</v>
      </c>
      <c r="I58" s="284"/>
      <c r="J58" s="172" t="s">
        <v>437</v>
      </c>
      <c r="K58" s="173" t="s">
        <v>29</v>
      </c>
      <c r="L58" s="778"/>
      <c r="M58" s="296"/>
      <c r="N58" s="786"/>
      <c r="O58" s="295"/>
      <c r="P58" s="785"/>
      <c r="Q58" s="786"/>
      <c r="R58" s="786"/>
      <c r="S58" s="295"/>
      <c r="T58" s="788"/>
      <c r="U58" s="296"/>
      <c r="V58" s="788"/>
      <c r="W58" s="296"/>
      <c r="X58" s="788"/>
      <c r="Y58" s="296"/>
      <c r="Z58" s="174" t="s">
        <v>30</v>
      </c>
      <c r="AA58" s="299"/>
      <c r="AB58" s="174" t="s">
        <v>30</v>
      </c>
      <c r="AC58" s="300"/>
    </row>
    <row r="59" spans="1:29" ht="15.75" x14ac:dyDescent="0.25">
      <c r="A59" s="302"/>
      <c r="B59" s="761"/>
      <c r="C59" s="303"/>
      <c r="D59" s="304"/>
      <c r="E59" s="304"/>
      <c r="F59" s="305"/>
      <c r="G59" s="306"/>
      <c r="H59" s="306"/>
      <c r="I59" s="307"/>
      <c r="J59" s="307"/>
      <c r="K59" s="307"/>
      <c r="L59" s="307"/>
      <c r="M59" s="308"/>
      <c r="N59" s="306"/>
      <c r="O59" s="306"/>
      <c r="P59" s="309" t="s">
        <v>31</v>
      </c>
      <c r="Q59" s="309" t="s">
        <v>31</v>
      </c>
      <c r="R59" s="308"/>
      <c r="S59" s="307"/>
      <c r="T59" s="308"/>
      <c r="U59" s="308"/>
      <c r="V59" s="308"/>
      <c r="W59" s="308"/>
      <c r="X59" s="307"/>
      <c r="Y59" s="308"/>
      <c r="Z59" s="307"/>
      <c r="AA59" s="307"/>
      <c r="AB59" s="307"/>
      <c r="AC59" s="310"/>
    </row>
    <row r="60" spans="1:29" ht="18" x14ac:dyDescent="0.25">
      <c r="A60" s="312"/>
      <c r="B60" s="761"/>
      <c r="C60" s="313"/>
      <c r="D60" s="553" t="s">
        <v>449</v>
      </c>
      <c r="E60" s="283"/>
      <c r="F60" s="195"/>
      <c r="G60" s="195"/>
      <c r="H60" s="202"/>
      <c r="I60" s="196"/>
      <c r="J60" s="208"/>
      <c r="K60" s="197"/>
      <c r="L60" s="198" t="s">
        <v>31</v>
      </c>
      <c r="M60" s="199"/>
      <c r="N60" s="203">
        <v>0</v>
      </c>
      <c r="O60" s="196"/>
      <c r="P60" s="203">
        <v>0</v>
      </c>
      <c r="Q60" s="361"/>
      <c r="R60" s="200" t="str">
        <f t="shared" ref="R60:R79" si="4">IF(P60&lt;=0.1*N60,"0K","NON AMMISSIBILE")</f>
        <v>0K</v>
      </c>
      <c r="S60" s="201"/>
      <c r="T60" s="205">
        <f t="shared" ref="T60:T79" si="5">P60+N60</f>
        <v>0</v>
      </c>
      <c r="U60" s="199"/>
      <c r="V60" s="203">
        <v>0</v>
      </c>
      <c r="W60" s="199"/>
      <c r="X60" s="205">
        <f>T60+V60</f>
        <v>0</v>
      </c>
      <c r="Y60" s="199"/>
      <c r="Z60" s="206"/>
      <c r="AA60" s="207"/>
      <c r="AB60" s="206"/>
      <c r="AC60" s="314"/>
    </row>
    <row r="61" spans="1:29" ht="18" x14ac:dyDescent="0.25">
      <c r="A61" s="312"/>
      <c r="B61" s="761"/>
      <c r="C61" s="313"/>
      <c r="D61" s="553" t="s">
        <v>450</v>
      </c>
      <c r="E61" s="283"/>
      <c r="F61" s="195"/>
      <c r="G61" s="195"/>
      <c r="H61" s="202"/>
      <c r="I61" s="196"/>
      <c r="J61" s="208" t="s">
        <v>31</v>
      </c>
      <c r="K61" s="197" t="s">
        <v>31</v>
      </c>
      <c r="L61" s="198" t="s">
        <v>31</v>
      </c>
      <c r="M61" s="199"/>
      <c r="N61" s="203">
        <v>0</v>
      </c>
      <c r="O61" s="196"/>
      <c r="P61" s="203">
        <v>0</v>
      </c>
      <c r="Q61" s="361"/>
      <c r="R61" s="200" t="str">
        <f t="shared" si="4"/>
        <v>0K</v>
      </c>
      <c r="S61" s="201"/>
      <c r="T61" s="205">
        <f t="shared" si="5"/>
        <v>0</v>
      </c>
      <c r="U61" s="199"/>
      <c r="V61" s="203">
        <v>0</v>
      </c>
      <c r="W61" s="199"/>
      <c r="X61" s="205">
        <f t="shared" ref="X61:X79" si="6">T61+V61</f>
        <v>0</v>
      </c>
      <c r="Y61" s="199"/>
      <c r="Z61" s="206"/>
      <c r="AA61" s="207"/>
      <c r="AB61" s="206"/>
      <c r="AC61" s="314"/>
    </row>
    <row r="62" spans="1:29" ht="18" x14ac:dyDescent="0.25">
      <c r="A62" s="312"/>
      <c r="B62" s="761"/>
      <c r="C62" s="313"/>
      <c r="D62" s="553" t="s">
        <v>451</v>
      </c>
      <c r="E62" s="283"/>
      <c r="F62" s="195"/>
      <c r="G62" s="195"/>
      <c r="H62" s="202"/>
      <c r="I62" s="196"/>
      <c r="J62" s="208" t="s">
        <v>31</v>
      </c>
      <c r="K62" s="197" t="s">
        <v>31</v>
      </c>
      <c r="L62" s="198" t="s">
        <v>31</v>
      </c>
      <c r="M62" s="199"/>
      <c r="N62" s="203">
        <v>0</v>
      </c>
      <c r="O62" s="196"/>
      <c r="P62" s="203">
        <v>0</v>
      </c>
      <c r="Q62" s="361"/>
      <c r="R62" s="200" t="str">
        <f t="shared" si="4"/>
        <v>0K</v>
      </c>
      <c r="S62" s="201"/>
      <c r="T62" s="205">
        <f t="shared" si="5"/>
        <v>0</v>
      </c>
      <c r="U62" s="199"/>
      <c r="V62" s="203">
        <v>0</v>
      </c>
      <c r="W62" s="199"/>
      <c r="X62" s="205">
        <f t="shared" si="6"/>
        <v>0</v>
      </c>
      <c r="Y62" s="199"/>
      <c r="Z62" s="206"/>
      <c r="AA62" s="207"/>
      <c r="AB62" s="206"/>
      <c r="AC62" s="314"/>
    </row>
    <row r="63" spans="1:29" ht="18" x14ac:dyDescent="0.25">
      <c r="A63" s="312"/>
      <c r="B63" s="761"/>
      <c r="C63" s="313"/>
      <c r="D63" s="553" t="s">
        <v>452</v>
      </c>
      <c r="E63" s="283"/>
      <c r="F63" s="195"/>
      <c r="G63" s="195"/>
      <c r="H63" s="202"/>
      <c r="I63" s="196"/>
      <c r="J63" s="208" t="s">
        <v>31</v>
      </c>
      <c r="K63" s="197" t="s">
        <v>31</v>
      </c>
      <c r="L63" s="198" t="s">
        <v>31</v>
      </c>
      <c r="M63" s="199"/>
      <c r="N63" s="203">
        <v>0</v>
      </c>
      <c r="O63" s="196"/>
      <c r="P63" s="203">
        <v>0</v>
      </c>
      <c r="Q63" s="361"/>
      <c r="R63" s="200" t="str">
        <f t="shared" si="4"/>
        <v>0K</v>
      </c>
      <c r="S63" s="201"/>
      <c r="T63" s="205">
        <f t="shared" si="5"/>
        <v>0</v>
      </c>
      <c r="U63" s="199"/>
      <c r="V63" s="203">
        <v>0</v>
      </c>
      <c r="W63" s="199"/>
      <c r="X63" s="205">
        <f t="shared" si="6"/>
        <v>0</v>
      </c>
      <c r="Y63" s="199"/>
      <c r="Z63" s="206"/>
      <c r="AA63" s="207"/>
      <c r="AB63" s="206"/>
      <c r="AC63" s="314"/>
    </row>
    <row r="64" spans="1:29" ht="18" x14ac:dyDescent="0.25">
      <c r="A64" s="312"/>
      <c r="B64" s="761"/>
      <c r="C64" s="313"/>
      <c r="D64" s="553" t="s">
        <v>453</v>
      </c>
      <c r="E64" s="283"/>
      <c r="F64" s="195"/>
      <c r="G64" s="195"/>
      <c r="H64" s="202"/>
      <c r="I64" s="196"/>
      <c r="J64" s="208" t="s">
        <v>31</v>
      </c>
      <c r="K64" s="197" t="s">
        <v>31</v>
      </c>
      <c r="L64" s="198" t="s">
        <v>31</v>
      </c>
      <c r="M64" s="199"/>
      <c r="N64" s="203">
        <v>0</v>
      </c>
      <c r="O64" s="196"/>
      <c r="P64" s="203">
        <v>0</v>
      </c>
      <c r="Q64" s="361"/>
      <c r="R64" s="200" t="str">
        <f t="shared" si="4"/>
        <v>0K</v>
      </c>
      <c r="S64" s="201"/>
      <c r="T64" s="205">
        <f t="shared" si="5"/>
        <v>0</v>
      </c>
      <c r="U64" s="199"/>
      <c r="V64" s="203">
        <v>0</v>
      </c>
      <c r="W64" s="199"/>
      <c r="X64" s="205">
        <f t="shared" si="6"/>
        <v>0</v>
      </c>
      <c r="Y64" s="199"/>
      <c r="Z64" s="206"/>
      <c r="AA64" s="207"/>
      <c r="AB64" s="206"/>
      <c r="AC64" s="314"/>
    </row>
    <row r="65" spans="1:29" ht="18" x14ac:dyDescent="0.25">
      <c r="A65" s="312"/>
      <c r="B65" s="761"/>
      <c r="C65" s="313"/>
      <c r="D65" s="553" t="s">
        <v>454</v>
      </c>
      <c r="E65" s="283"/>
      <c r="F65" s="195"/>
      <c r="G65" s="195"/>
      <c r="H65" s="202"/>
      <c r="I65" s="196"/>
      <c r="J65" s="208"/>
      <c r="K65" s="197" t="s">
        <v>31</v>
      </c>
      <c r="L65" s="198" t="s">
        <v>31</v>
      </c>
      <c r="M65" s="199"/>
      <c r="N65" s="203">
        <v>0</v>
      </c>
      <c r="O65" s="196"/>
      <c r="P65" s="203">
        <v>0</v>
      </c>
      <c r="Q65" s="361"/>
      <c r="R65" s="200" t="str">
        <f t="shared" si="4"/>
        <v>0K</v>
      </c>
      <c r="S65" s="201"/>
      <c r="T65" s="205">
        <f t="shared" si="5"/>
        <v>0</v>
      </c>
      <c r="U65" s="199"/>
      <c r="V65" s="203">
        <v>0</v>
      </c>
      <c r="W65" s="199"/>
      <c r="X65" s="205">
        <f t="shared" si="6"/>
        <v>0</v>
      </c>
      <c r="Y65" s="199"/>
      <c r="Z65" s="206"/>
      <c r="AA65" s="207"/>
      <c r="AB65" s="206"/>
      <c r="AC65" s="314"/>
    </row>
    <row r="66" spans="1:29" ht="18" x14ac:dyDescent="0.25">
      <c r="A66" s="312"/>
      <c r="B66" s="761"/>
      <c r="C66" s="313"/>
      <c r="D66" s="553" t="s">
        <v>455</v>
      </c>
      <c r="E66" s="283"/>
      <c r="F66" s="195"/>
      <c r="G66" s="195"/>
      <c r="H66" s="202"/>
      <c r="I66" s="196"/>
      <c r="J66" s="208" t="s">
        <v>31</v>
      </c>
      <c r="K66" s="197"/>
      <c r="L66" s="198" t="s">
        <v>31</v>
      </c>
      <c r="M66" s="199"/>
      <c r="N66" s="203">
        <v>0</v>
      </c>
      <c r="O66" s="196"/>
      <c r="P66" s="203">
        <v>0</v>
      </c>
      <c r="Q66" s="361"/>
      <c r="R66" s="200" t="str">
        <f t="shared" si="4"/>
        <v>0K</v>
      </c>
      <c r="S66" s="201"/>
      <c r="T66" s="205">
        <f t="shared" si="5"/>
        <v>0</v>
      </c>
      <c r="U66" s="199"/>
      <c r="V66" s="203">
        <v>0</v>
      </c>
      <c r="W66" s="199"/>
      <c r="X66" s="205">
        <f t="shared" si="6"/>
        <v>0</v>
      </c>
      <c r="Y66" s="199"/>
      <c r="Z66" s="206"/>
      <c r="AA66" s="207"/>
      <c r="AB66" s="206"/>
      <c r="AC66" s="314"/>
    </row>
    <row r="67" spans="1:29" ht="18" x14ac:dyDescent="0.25">
      <c r="A67" s="312"/>
      <c r="B67" s="761"/>
      <c r="C67" s="313"/>
      <c r="D67" s="553" t="s">
        <v>456</v>
      </c>
      <c r="E67" s="283"/>
      <c r="F67" s="195"/>
      <c r="G67" s="195"/>
      <c r="H67" s="202"/>
      <c r="I67" s="196"/>
      <c r="J67" s="209"/>
      <c r="K67" s="197" t="s">
        <v>31</v>
      </c>
      <c r="L67" s="198" t="s">
        <v>31</v>
      </c>
      <c r="M67" s="199"/>
      <c r="N67" s="203">
        <v>0</v>
      </c>
      <c r="O67" s="196"/>
      <c r="P67" s="203">
        <v>0</v>
      </c>
      <c r="Q67" s="361"/>
      <c r="R67" s="200" t="str">
        <f t="shared" si="4"/>
        <v>0K</v>
      </c>
      <c r="S67" s="201"/>
      <c r="T67" s="205">
        <f t="shared" si="5"/>
        <v>0</v>
      </c>
      <c r="U67" s="199"/>
      <c r="V67" s="203">
        <v>0</v>
      </c>
      <c r="W67" s="199"/>
      <c r="X67" s="205">
        <f t="shared" si="6"/>
        <v>0</v>
      </c>
      <c r="Y67" s="199"/>
      <c r="Z67" s="206"/>
      <c r="AA67" s="207"/>
      <c r="AB67" s="206"/>
      <c r="AC67" s="314"/>
    </row>
    <row r="68" spans="1:29" ht="18" x14ac:dyDescent="0.25">
      <c r="A68" s="312"/>
      <c r="B68" s="761"/>
      <c r="C68" s="313"/>
      <c r="D68" s="553" t="s">
        <v>457</v>
      </c>
      <c r="E68" s="283"/>
      <c r="F68" s="195"/>
      <c r="G68" s="195"/>
      <c r="H68" s="202"/>
      <c r="I68" s="196"/>
      <c r="J68" s="208" t="s">
        <v>31</v>
      </c>
      <c r="K68" s="197" t="s">
        <v>31</v>
      </c>
      <c r="L68" s="198" t="s">
        <v>31</v>
      </c>
      <c r="M68" s="199"/>
      <c r="N68" s="203">
        <v>0</v>
      </c>
      <c r="O68" s="196"/>
      <c r="P68" s="203">
        <v>0</v>
      </c>
      <c r="Q68" s="361"/>
      <c r="R68" s="200" t="str">
        <f t="shared" si="4"/>
        <v>0K</v>
      </c>
      <c r="S68" s="201"/>
      <c r="T68" s="205">
        <f t="shared" si="5"/>
        <v>0</v>
      </c>
      <c r="U68" s="199"/>
      <c r="V68" s="203">
        <v>0</v>
      </c>
      <c r="W68" s="199"/>
      <c r="X68" s="205">
        <f t="shared" si="6"/>
        <v>0</v>
      </c>
      <c r="Y68" s="199"/>
      <c r="Z68" s="206"/>
      <c r="AA68" s="207"/>
      <c r="AB68" s="206"/>
      <c r="AC68" s="314"/>
    </row>
    <row r="69" spans="1:29" ht="18" x14ac:dyDescent="0.25">
      <c r="A69" s="312"/>
      <c r="B69" s="761"/>
      <c r="C69" s="313"/>
      <c r="D69" s="553" t="s">
        <v>458</v>
      </c>
      <c r="E69" s="283"/>
      <c r="F69" s="195"/>
      <c r="G69" s="195"/>
      <c r="H69" s="202"/>
      <c r="I69" s="196"/>
      <c r="J69" s="208" t="s">
        <v>31</v>
      </c>
      <c r="K69" s="197" t="s">
        <v>31</v>
      </c>
      <c r="L69" s="198" t="s">
        <v>31</v>
      </c>
      <c r="M69" s="199"/>
      <c r="N69" s="203">
        <v>0</v>
      </c>
      <c r="O69" s="196"/>
      <c r="P69" s="203">
        <v>0</v>
      </c>
      <c r="Q69" s="361"/>
      <c r="R69" s="200" t="str">
        <f t="shared" si="4"/>
        <v>0K</v>
      </c>
      <c r="S69" s="201"/>
      <c r="T69" s="205">
        <f t="shared" si="5"/>
        <v>0</v>
      </c>
      <c r="U69" s="199"/>
      <c r="V69" s="203">
        <v>0</v>
      </c>
      <c r="W69" s="199"/>
      <c r="X69" s="205">
        <f t="shared" si="6"/>
        <v>0</v>
      </c>
      <c r="Y69" s="199"/>
      <c r="Z69" s="206"/>
      <c r="AA69" s="207"/>
      <c r="AB69" s="206"/>
      <c r="AC69" s="314"/>
    </row>
    <row r="70" spans="1:29" ht="18" x14ac:dyDescent="0.25">
      <c r="A70" s="312"/>
      <c r="B70" s="761"/>
      <c r="C70" s="313"/>
      <c r="D70" s="553" t="s">
        <v>459</v>
      </c>
      <c r="E70" s="283"/>
      <c r="F70" s="195"/>
      <c r="G70" s="195"/>
      <c r="H70" s="202"/>
      <c r="I70" s="196"/>
      <c r="J70" s="208" t="s">
        <v>31</v>
      </c>
      <c r="K70" s="197" t="s">
        <v>31</v>
      </c>
      <c r="L70" s="198" t="s">
        <v>31</v>
      </c>
      <c r="M70" s="199"/>
      <c r="N70" s="203">
        <v>0</v>
      </c>
      <c r="O70" s="196"/>
      <c r="P70" s="203">
        <v>0</v>
      </c>
      <c r="Q70" s="361"/>
      <c r="R70" s="200" t="str">
        <f t="shared" si="4"/>
        <v>0K</v>
      </c>
      <c r="S70" s="201"/>
      <c r="T70" s="205">
        <f t="shared" si="5"/>
        <v>0</v>
      </c>
      <c r="U70" s="199"/>
      <c r="V70" s="203">
        <v>0</v>
      </c>
      <c r="W70" s="199"/>
      <c r="X70" s="205">
        <f t="shared" si="6"/>
        <v>0</v>
      </c>
      <c r="Y70" s="199"/>
      <c r="Z70" s="206"/>
      <c r="AA70" s="207"/>
      <c r="AB70" s="206"/>
      <c r="AC70" s="314"/>
    </row>
    <row r="71" spans="1:29" ht="18" x14ac:dyDescent="0.25">
      <c r="A71" s="312"/>
      <c r="B71" s="761"/>
      <c r="C71" s="313"/>
      <c r="D71" s="553" t="s">
        <v>460</v>
      </c>
      <c r="E71" s="283"/>
      <c r="F71" s="195"/>
      <c r="G71" s="195"/>
      <c r="H71" s="202"/>
      <c r="I71" s="196"/>
      <c r="J71" s="208" t="s">
        <v>31</v>
      </c>
      <c r="K71" s="197" t="s">
        <v>31</v>
      </c>
      <c r="L71" s="198" t="s">
        <v>31</v>
      </c>
      <c r="M71" s="199"/>
      <c r="N71" s="203">
        <v>0</v>
      </c>
      <c r="O71" s="196"/>
      <c r="P71" s="203">
        <v>0</v>
      </c>
      <c r="Q71" s="361"/>
      <c r="R71" s="200" t="str">
        <f t="shared" si="4"/>
        <v>0K</v>
      </c>
      <c r="S71" s="201"/>
      <c r="T71" s="205">
        <f t="shared" si="5"/>
        <v>0</v>
      </c>
      <c r="U71" s="199"/>
      <c r="V71" s="203">
        <v>0</v>
      </c>
      <c r="W71" s="199"/>
      <c r="X71" s="205">
        <f t="shared" si="6"/>
        <v>0</v>
      </c>
      <c r="Y71" s="199"/>
      <c r="Z71" s="206"/>
      <c r="AA71" s="207"/>
      <c r="AB71" s="206"/>
      <c r="AC71" s="314"/>
    </row>
    <row r="72" spans="1:29" ht="18" x14ac:dyDescent="0.25">
      <c r="A72" s="312"/>
      <c r="B72" s="761"/>
      <c r="C72" s="313"/>
      <c r="D72" s="553" t="s">
        <v>461</v>
      </c>
      <c r="E72" s="283"/>
      <c r="F72" s="195"/>
      <c r="G72" s="195"/>
      <c r="H72" s="202"/>
      <c r="I72" s="196"/>
      <c r="J72" s="208" t="s">
        <v>31</v>
      </c>
      <c r="K72" s="197" t="s">
        <v>31</v>
      </c>
      <c r="L72" s="198" t="s">
        <v>31</v>
      </c>
      <c r="M72" s="199"/>
      <c r="N72" s="203">
        <v>0</v>
      </c>
      <c r="O72" s="196"/>
      <c r="P72" s="203">
        <v>0</v>
      </c>
      <c r="Q72" s="361"/>
      <c r="R72" s="200" t="str">
        <f t="shared" si="4"/>
        <v>0K</v>
      </c>
      <c r="S72" s="201"/>
      <c r="T72" s="205">
        <f t="shared" si="5"/>
        <v>0</v>
      </c>
      <c r="U72" s="199"/>
      <c r="V72" s="203">
        <v>0</v>
      </c>
      <c r="W72" s="199"/>
      <c r="X72" s="205">
        <f t="shared" si="6"/>
        <v>0</v>
      </c>
      <c r="Y72" s="199"/>
      <c r="Z72" s="206"/>
      <c r="AA72" s="207"/>
      <c r="AB72" s="206"/>
      <c r="AC72" s="314"/>
    </row>
    <row r="73" spans="1:29" ht="18" x14ac:dyDescent="0.25">
      <c r="A73" s="312"/>
      <c r="B73" s="761"/>
      <c r="C73" s="313"/>
      <c r="D73" s="553" t="s">
        <v>462</v>
      </c>
      <c r="E73" s="283"/>
      <c r="F73" s="195"/>
      <c r="G73" s="195"/>
      <c r="H73" s="202"/>
      <c r="I73" s="196"/>
      <c r="J73" s="208" t="s">
        <v>31</v>
      </c>
      <c r="K73" s="197" t="s">
        <v>31</v>
      </c>
      <c r="L73" s="198" t="s">
        <v>31</v>
      </c>
      <c r="M73" s="199"/>
      <c r="N73" s="203">
        <v>0</v>
      </c>
      <c r="O73" s="196"/>
      <c r="P73" s="203">
        <v>0</v>
      </c>
      <c r="Q73" s="361"/>
      <c r="R73" s="200" t="str">
        <f t="shared" si="4"/>
        <v>0K</v>
      </c>
      <c r="S73" s="201"/>
      <c r="T73" s="205">
        <f t="shared" si="5"/>
        <v>0</v>
      </c>
      <c r="U73" s="199"/>
      <c r="V73" s="203">
        <v>0</v>
      </c>
      <c r="W73" s="199"/>
      <c r="X73" s="205">
        <f t="shared" si="6"/>
        <v>0</v>
      </c>
      <c r="Y73" s="199"/>
      <c r="Z73" s="206"/>
      <c r="AA73" s="207"/>
      <c r="AB73" s="206"/>
      <c r="AC73" s="314"/>
    </row>
    <row r="74" spans="1:29" ht="18" x14ac:dyDescent="0.25">
      <c r="A74" s="312"/>
      <c r="B74" s="761"/>
      <c r="C74" s="313"/>
      <c r="D74" s="553" t="s">
        <v>463</v>
      </c>
      <c r="E74" s="283"/>
      <c r="F74" s="195"/>
      <c r="G74" s="195"/>
      <c r="H74" s="202"/>
      <c r="I74" s="196"/>
      <c r="J74" s="208" t="s">
        <v>31</v>
      </c>
      <c r="K74" s="197" t="s">
        <v>31</v>
      </c>
      <c r="L74" s="198" t="s">
        <v>31</v>
      </c>
      <c r="M74" s="199"/>
      <c r="N74" s="203">
        <v>0</v>
      </c>
      <c r="O74" s="196"/>
      <c r="P74" s="203">
        <v>0</v>
      </c>
      <c r="Q74" s="361"/>
      <c r="R74" s="200" t="str">
        <f t="shared" si="4"/>
        <v>0K</v>
      </c>
      <c r="S74" s="201"/>
      <c r="T74" s="205">
        <f t="shared" si="5"/>
        <v>0</v>
      </c>
      <c r="U74" s="199"/>
      <c r="V74" s="203">
        <v>0</v>
      </c>
      <c r="W74" s="199"/>
      <c r="X74" s="205">
        <f t="shared" si="6"/>
        <v>0</v>
      </c>
      <c r="Y74" s="199"/>
      <c r="Z74" s="206"/>
      <c r="AA74" s="207"/>
      <c r="AB74" s="206"/>
      <c r="AC74" s="314"/>
    </row>
    <row r="75" spans="1:29" ht="18" x14ac:dyDescent="0.25">
      <c r="A75" s="312"/>
      <c r="B75" s="761"/>
      <c r="C75" s="313"/>
      <c r="D75" s="553" t="s">
        <v>464</v>
      </c>
      <c r="E75" s="283"/>
      <c r="F75" s="195"/>
      <c r="G75" s="195"/>
      <c r="H75" s="202"/>
      <c r="I75" s="196"/>
      <c r="J75" s="208" t="s">
        <v>31</v>
      </c>
      <c r="K75" s="197" t="s">
        <v>31</v>
      </c>
      <c r="L75" s="198" t="s">
        <v>31</v>
      </c>
      <c r="M75" s="199"/>
      <c r="N75" s="203">
        <v>0</v>
      </c>
      <c r="O75" s="196"/>
      <c r="P75" s="203">
        <v>0</v>
      </c>
      <c r="Q75" s="361"/>
      <c r="R75" s="200" t="str">
        <f t="shared" si="4"/>
        <v>0K</v>
      </c>
      <c r="S75" s="201"/>
      <c r="T75" s="205">
        <f t="shared" si="5"/>
        <v>0</v>
      </c>
      <c r="U75" s="199"/>
      <c r="V75" s="203">
        <v>0</v>
      </c>
      <c r="W75" s="199"/>
      <c r="X75" s="205">
        <f t="shared" si="6"/>
        <v>0</v>
      </c>
      <c r="Y75" s="199"/>
      <c r="Z75" s="206"/>
      <c r="AA75" s="207"/>
      <c r="AB75" s="206"/>
      <c r="AC75" s="314"/>
    </row>
    <row r="76" spans="1:29" ht="18" x14ac:dyDescent="0.25">
      <c r="A76" s="312"/>
      <c r="B76" s="761"/>
      <c r="C76" s="313"/>
      <c r="D76" s="553" t="s">
        <v>465</v>
      </c>
      <c r="E76" s="283"/>
      <c r="F76" s="195"/>
      <c r="G76" s="195"/>
      <c r="H76" s="202"/>
      <c r="I76" s="196"/>
      <c r="J76" s="208" t="s">
        <v>31</v>
      </c>
      <c r="K76" s="197" t="s">
        <v>31</v>
      </c>
      <c r="L76" s="198" t="s">
        <v>31</v>
      </c>
      <c r="M76" s="199"/>
      <c r="N76" s="203">
        <v>0</v>
      </c>
      <c r="O76" s="196"/>
      <c r="P76" s="203">
        <v>0</v>
      </c>
      <c r="Q76" s="361"/>
      <c r="R76" s="200" t="str">
        <f t="shared" si="4"/>
        <v>0K</v>
      </c>
      <c r="S76" s="201"/>
      <c r="T76" s="205">
        <f t="shared" si="5"/>
        <v>0</v>
      </c>
      <c r="U76" s="199"/>
      <c r="V76" s="203">
        <v>0</v>
      </c>
      <c r="W76" s="199"/>
      <c r="X76" s="205">
        <f t="shared" si="6"/>
        <v>0</v>
      </c>
      <c r="Y76" s="199"/>
      <c r="Z76" s="206"/>
      <c r="AA76" s="207"/>
      <c r="AB76" s="206"/>
      <c r="AC76" s="314"/>
    </row>
    <row r="77" spans="1:29" ht="18" x14ac:dyDescent="0.25">
      <c r="A77" s="312"/>
      <c r="B77" s="761"/>
      <c r="C77" s="313"/>
      <c r="D77" s="553" t="s">
        <v>466</v>
      </c>
      <c r="E77" s="283"/>
      <c r="F77" s="195"/>
      <c r="G77" s="195"/>
      <c r="H77" s="202"/>
      <c r="I77" s="196"/>
      <c r="J77" s="208" t="s">
        <v>31</v>
      </c>
      <c r="K77" s="197" t="s">
        <v>31</v>
      </c>
      <c r="L77" s="198" t="s">
        <v>31</v>
      </c>
      <c r="M77" s="199"/>
      <c r="N77" s="203">
        <v>0</v>
      </c>
      <c r="O77" s="196"/>
      <c r="P77" s="203">
        <v>0</v>
      </c>
      <c r="Q77" s="361"/>
      <c r="R77" s="200" t="str">
        <f t="shared" si="4"/>
        <v>0K</v>
      </c>
      <c r="S77" s="201"/>
      <c r="T77" s="205">
        <f t="shared" si="5"/>
        <v>0</v>
      </c>
      <c r="U77" s="199"/>
      <c r="V77" s="203">
        <v>0</v>
      </c>
      <c r="W77" s="199"/>
      <c r="X77" s="205">
        <f t="shared" si="6"/>
        <v>0</v>
      </c>
      <c r="Y77" s="199"/>
      <c r="Z77" s="206"/>
      <c r="AA77" s="207"/>
      <c r="AB77" s="206"/>
      <c r="AC77" s="314"/>
    </row>
    <row r="78" spans="1:29" ht="18" x14ac:dyDescent="0.25">
      <c r="A78" s="312"/>
      <c r="B78" s="761"/>
      <c r="C78" s="313"/>
      <c r="D78" s="553" t="s">
        <v>467</v>
      </c>
      <c r="E78" s="283"/>
      <c r="F78" s="195"/>
      <c r="G78" s="195"/>
      <c r="H78" s="202"/>
      <c r="I78" s="196"/>
      <c r="J78" s="208" t="s">
        <v>31</v>
      </c>
      <c r="K78" s="197" t="s">
        <v>31</v>
      </c>
      <c r="L78" s="198" t="s">
        <v>31</v>
      </c>
      <c r="M78" s="199"/>
      <c r="N78" s="203">
        <v>0</v>
      </c>
      <c r="O78" s="196"/>
      <c r="P78" s="203">
        <v>0</v>
      </c>
      <c r="Q78" s="361"/>
      <c r="R78" s="200" t="str">
        <f t="shared" si="4"/>
        <v>0K</v>
      </c>
      <c r="S78" s="201"/>
      <c r="T78" s="205">
        <f t="shared" si="5"/>
        <v>0</v>
      </c>
      <c r="U78" s="199"/>
      <c r="V78" s="203">
        <v>0</v>
      </c>
      <c r="W78" s="199"/>
      <c r="X78" s="205">
        <f t="shared" si="6"/>
        <v>0</v>
      </c>
      <c r="Y78" s="199"/>
      <c r="Z78" s="206"/>
      <c r="AA78" s="207"/>
      <c r="AB78" s="206"/>
      <c r="AC78" s="314"/>
    </row>
    <row r="79" spans="1:29" ht="18.75" thickBot="1" x14ac:dyDescent="0.3">
      <c r="A79" s="312"/>
      <c r="B79" s="762"/>
      <c r="C79" s="313"/>
      <c r="D79" s="553" t="s">
        <v>468</v>
      </c>
      <c r="E79" s="283"/>
      <c r="F79" s="195"/>
      <c r="G79" s="195"/>
      <c r="H79" s="202"/>
      <c r="I79" s="196"/>
      <c r="J79" s="208" t="s">
        <v>31</v>
      </c>
      <c r="K79" s="197" t="s">
        <v>31</v>
      </c>
      <c r="L79" s="198" t="s">
        <v>31</v>
      </c>
      <c r="M79" s="199"/>
      <c r="N79" s="203">
        <v>0</v>
      </c>
      <c r="O79" s="196"/>
      <c r="P79" s="203">
        <v>0</v>
      </c>
      <c r="Q79" s="361"/>
      <c r="R79" s="200" t="str">
        <f t="shared" si="4"/>
        <v>0K</v>
      </c>
      <c r="S79" s="201"/>
      <c r="T79" s="205">
        <f t="shared" si="5"/>
        <v>0</v>
      </c>
      <c r="U79" s="199"/>
      <c r="V79" s="203">
        <v>0</v>
      </c>
      <c r="W79" s="199"/>
      <c r="X79" s="205">
        <f t="shared" si="6"/>
        <v>0</v>
      </c>
      <c r="Y79" s="199"/>
      <c r="Z79" s="206"/>
      <c r="AA79" s="207"/>
      <c r="AB79" s="206"/>
      <c r="AC79" s="314"/>
    </row>
    <row r="80" spans="1:29" ht="18.75" thickBot="1" x14ac:dyDescent="0.3">
      <c r="A80" s="312"/>
      <c r="C80" s="313"/>
      <c r="D80" s="283"/>
      <c r="E80" s="283"/>
      <c r="F80" s="316"/>
      <c r="G80" s="317"/>
      <c r="H80" s="318"/>
      <c r="I80" s="319"/>
      <c r="J80" s="320"/>
      <c r="K80" s="320"/>
      <c r="L80" s="320"/>
      <c r="M80" s="321"/>
      <c r="N80" s="322"/>
      <c r="O80" s="319"/>
      <c r="P80" s="322"/>
      <c r="Q80" s="322"/>
      <c r="R80" s="321"/>
      <c r="S80" s="323"/>
      <c r="T80" s="324"/>
      <c r="U80" s="321"/>
      <c r="V80" s="324"/>
      <c r="W80" s="321"/>
      <c r="X80" s="325"/>
      <c r="Y80" s="321"/>
      <c r="Z80" s="326"/>
      <c r="AA80" s="326"/>
      <c r="AB80" s="326"/>
      <c r="AC80" s="314"/>
    </row>
    <row r="81" spans="1:29" ht="18.75" thickBot="1" x14ac:dyDescent="0.3">
      <c r="A81" s="312"/>
      <c r="C81" s="313"/>
      <c r="D81" s="283"/>
      <c r="E81" s="283"/>
      <c r="F81" s="844" t="s">
        <v>52</v>
      </c>
      <c r="G81" s="845"/>
      <c r="H81" s="845"/>
      <c r="I81" s="845"/>
      <c r="J81" s="845"/>
      <c r="K81" s="846"/>
      <c r="L81" s="176">
        <f>SUM(L60:L79)</f>
        <v>0</v>
      </c>
      <c r="M81" s="321"/>
      <c r="N81" s="175">
        <f>SUM(N60:N79)</f>
        <v>0</v>
      </c>
      <c r="O81" s="319"/>
      <c r="P81" s="175">
        <f>SUM(P60:P79)</f>
        <v>0</v>
      </c>
      <c r="Q81" s="175">
        <f>SUM(Q60:Q79)</f>
        <v>0</v>
      </c>
      <c r="R81" s="321"/>
      <c r="S81" s="323"/>
      <c r="T81" s="175">
        <f>SUM(T60:T79)</f>
        <v>0</v>
      </c>
      <c r="U81" s="321"/>
      <c r="V81" s="175">
        <f>SUM(V60:V79)</f>
        <v>0</v>
      </c>
      <c r="W81" s="321"/>
      <c r="X81" s="175">
        <f>SUM(X60:X79)</f>
        <v>0</v>
      </c>
      <c r="Y81" s="321"/>
      <c r="Z81" s="326"/>
      <c r="AA81" s="326"/>
      <c r="AB81" s="326"/>
      <c r="AC81" s="314"/>
    </row>
    <row r="82" spans="1:29" ht="16.5" thickBot="1" x14ac:dyDescent="0.3">
      <c r="A82" s="327"/>
      <c r="C82" s="328"/>
      <c r="D82" s="329"/>
      <c r="E82" s="329"/>
      <c r="F82" s="330"/>
      <c r="G82" s="50"/>
      <c r="H82" s="50" t="s">
        <v>31</v>
      </c>
      <c r="I82" s="50"/>
      <c r="J82" s="50"/>
      <c r="K82" s="50"/>
      <c r="L82" s="50"/>
      <c r="M82" s="331"/>
      <c r="N82" s="50" t="s">
        <v>31</v>
      </c>
      <c r="O82" s="50"/>
      <c r="P82" s="847" t="s">
        <v>31</v>
      </c>
      <c r="Q82" s="847"/>
      <c r="R82" s="331"/>
      <c r="S82" s="332"/>
      <c r="T82" s="331"/>
      <c r="U82" s="331"/>
      <c r="V82" s="331"/>
      <c r="W82" s="331"/>
      <c r="X82" s="332"/>
      <c r="Y82" s="331"/>
      <c r="Z82" s="332"/>
      <c r="AA82" s="332"/>
      <c r="AB82" s="332"/>
      <c r="AC82" s="333"/>
    </row>
    <row r="83" spans="1:29" ht="16.5" thickBot="1" x14ac:dyDescent="0.3">
      <c r="A83" s="327"/>
      <c r="C83" s="328"/>
      <c r="D83" s="329"/>
      <c r="E83" s="329"/>
      <c r="F83" s="848" t="s">
        <v>53</v>
      </c>
      <c r="G83" s="849"/>
      <c r="H83" s="849"/>
      <c r="I83" s="849"/>
      <c r="J83" s="849"/>
      <c r="K83" s="849"/>
      <c r="L83" s="849"/>
      <c r="M83" s="849"/>
      <c r="N83" s="849"/>
      <c r="O83" s="849"/>
      <c r="P83" s="849"/>
      <c r="Q83" s="850"/>
      <c r="R83" s="331"/>
      <c r="S83" s="332"/>
      <c r="T83" s="177">
        <f>VLOOKUP(G6,'dati scheda tecnica'!A5:U34,4,FALSE)</f>
        <v>0</v>
      </c>
      <c r="U83" s="331"/>
      <c r="V83" s="554"/>
      <c r="W83" s="331"/>
      <c r="X83" s="554"/>
      <c r="Y83" s="331"/>
      <c r="Z83" s="332"/>
      <c r="AA83" s="332"/>
      <c r="AB83" s="332"/>
      <c r="AC83" s="333"/>
    </row>
    <row r="84" spans="1:29" ht="16.5" thickBot="1" x14ac:dyDescent="0.3">
      <c r="A84" s="327"/>
      <c r="C84" s="328"/>
      <c r="D84" s="329"/>
      <c r="E84" s="329"/>
      <c r="F84" s="330"/>
      <c r="G84" s="50"/>
      <c r="H84" s="50"/>
      <c r="I84" s="50"/>
      <c r="J84" s="50"/>
      <c r="K84" s="50"/>
      <c r="L84" s="50"/>
      <c r="M84" s="331"/>
      <c r="N84" s="50"/>
      <c r="O84" s="50"/>
      <c r="P84" s="331"/>
      <c r="Q84" s="331"/>
      <c r="R84" s="331"/>
      <c r="S84" s="332"/>
      <c r="T84" s="331"/>
      <c r="U84" s="331"/>
      <c r="V84" s="331"/>
      <c r="W84" s="331"/>
      <c r="X84" s="332"/>
      <c r="Y84" s="331"/>
      <c r="Z84" s="332"/>
      <c r="AA84" s="332"/>
      <c r="AB84" s="332"/>
      <c r="AC84" s="333"/>
    </row>
    <row r="85" spans="1:29" ht="16.5" thickBot="1" x14ac:dyDescent="0.3">
      <c r="A85" s="327"/>
      <c r="C85" s="328"/>
      <c r="D85" s="329"/>
      <c r="E85" s="329"/>
      <c r="F85" s="803" t="s">
        <v>54</v>
      </c>
      <c r="G85" s="804"/>
      <c r="H85" s="804"/>
      <c r="I85" s="804"/>
      <c r="J85" s="804"/>
      <c r="K85" s="804"/>
      <c r="L85" s="804"/>
      <c r="M85" s="804"/>
      <c r="N85" s="804"/>
      <c r="O85" s="804"/>
      <c r="P85" s="804"/>
      <c r="Q85" s="804"/>
      <c r="R85" s="805"/>
      <c r="S85" s="335"/>
      <c r="T85" s="178" t="s">
        <v>55</v>
      </c>
      <c r="U85" s="178"/>
      <c r="V85" s="558"/>
      <c r="W85" s="178"/>
      <c r="X85" s="335"/>
      <c r="Y85" s="178"/>
      <c r="Z85" s="335"/>
      <c r="AA85" s="335"/>
      <c r="AB85" s="179"/>
      <c r="AC85" s="333"/>
    </row>
    <row r="86" spans="1:29" ht="15.75" x14ac:dyDescent="0.25">
      <c r="A86" s="259"/>
      <c r="D86" s="336"/>
      <c r="E86" s="336"/>
      <c r="F86" s="806"/>
      <c r="G86" s="807"/>
      <c r="H86" s="807"/>
      <c r="I86" s="807"/>
      <c r="J86" s="807"/>
      <c r="K86" s="807"/>
      <c r="L86" s="807"/>
      <c r="M86" s="807"/>
      <c r="N86" s="807"/>
      <c r="O86" s="807"/>
      <c r="P86" s="807"/>
      <c r="Q86" s="807"/>
      <c r="R86" s="808"/>
      <c r="S86" s="555"/>
      <c r="T86" s="34" t="s">
        <v>57</v>
      </c>
      <c r="U86" s="51"/>
      <c r="V86" s="559"/>
      <c r="W86" s="51"/>
      <c r="X86" s="559"/>
      <c r="Y86" s="51"/>
      <c r="Z86" s="337"/>
      <c r="AA86" s="337"/>
      <c r="AB86" s="560"/>
      <c r="AC86" s="260"/>
    </row>
    <row r="87" spans="1:29" ht="16.5" thickBot="1" x14ac:dyDescent="0.3">
      <c r="A87" s="259"/>
      <c r="D87" s="336"/>
      <c r="E87" s="336"/>
      <c r="F87" s="809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1"/>
      <c r="S87" s="338"/>
      <c r="T87" s="180">
        <f>ABS(T83-T81)</f>
        <v>0</v>
      </c>
      <c r="U87" s="339"/>
      <c r="V87" s="561"/>
      <c r="W87" s="339"/>
      <c r="X87" s="561"/>
      <c r="Y87" s="339"/>
      <c r="Z87" s="338"/>
      <c r="AA87" s="338"/>
      <c r="AB87" s="562"/>
      <c r="AC87" s="260"/>
    </row>
    <row r="88" spans="1:29" ht="15.75" customHeight="1" thickBot="1" x14ac:dyDescent="0.3">
      <c r="A88" s="259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37"/>
      <c r="T88" s="51"/>
      <c r="U88" s="51"/>
      <c r="V88" s="51"/>
      <c r="W88" s="51"/>
      <c r="X88" s="51"/>
      <c r="Y88" s="51"/>
      <c r="Z88" s="337"/>
      <c r="AA88" s="337"/>
      <c r="AB88" s="337"/>
      <c r="AC88" s="260"/>
    </row>
    <row r="89" spans="1:29" ht="15" customHeight="1" x14ac:dyDescent="0.25">
      <c r="A89" s="259"/>
      <c r="F89" s="854" t="s">
        <v>6</v>
      </c>
      <c r="G89" s="855"/>
      <c r="H89" s="855"/>
      <c r="I89" s="855"/>
      <c r="J89" s="855"/>
      <c r="K89" s="855"/>
      <c r="L89" s="855"/>
      <c r="M89" s="855"/>
      <c r="N89" s="855"/>
      <c r="O89" s="855"/>
      <c r="P89" s="855"/>
      <c r="Q89" s="855"/>
      <c r="R89" s="855"/>
      <c r="S89" s="855"/>
      <c r="T89" s="855"/>
      <c r="U89" s="855"/>
      <c r="V89" s="855"/>
      <c r="W89" s="855"/>
      <c r="X89" s="856"/>
      <c r="Y89" s="51"/>
      <c r="Z89" s="337"/>
      <c r="AA89" s="337"/>
      <c r="AB89" s="337"/>
      <c r="AC89" s="260"/>
    </row>
    <row r="90" spans="1:29" ht="15.75" customHeight="1" x14ac:dyDescent="0.25">
      <c r="A90" s="259"/>
      <c r="F90" s="857"/>
      <c r="G90" s="858"/>
      <c r="H90" s="858"/>
      <c r="I90" s="858"/>
      <c r="J90" s="858"/>
      <c r="K90" s="858"/>
      <c r="L90" s="858"/>
      <c r="M90" s="858"/>
      <c r="N90" s="858"/>
      <c r="O90" s="858"/>
      <c r="P90" s="858"/>
      <c r="Q90" s="858"/>
      <c r="R90" s="858"/>
      <c r="S90" s="858"/>
      <c r="T90" s="858"/>
      <c r="U90" s="858"/>
      <c r="V90" s="858"/>
      <c r="W90" s="858"/>
      <c r="X90" s="859"/>
      <c r="Y90" s="51"/>
      <c r="Z90" s="337"/>
      <c r="AA90" s="337"/>
      <c r="AB90" s="337"/>
      <c r="AC90" s="260"/>
    </row>
    <row r="91" spans="1:29" ht="15.75" customHeight="1" thickBot="1" x14ac:dyDescent="0.3">
      <c r="A91" s="259"/>
      <c r="F91" s="860"/>
      <c r="G91" s="861"/>
      <c r="H91" s="861"/>
      <c r="I91" s="861"/>
      <c r="J91" s="861"/>
      <c r="K91" s="861"/>
      <c r="L91" s="861"/>
      <c r="M91" s="861"/>
      <c r="N91" s="861"/>
      <c r="O91" s="861"/>
      <c r="P91" s="861"/>
      <c r="Q91" s="861"/>
      <c r="R91" s="861"/>
      <c r="S91" s="861"/>
      <c r="T91" s="861"/>
      <c r="U91" s="861"/>
      <c r="V91" s="861"/>
      <c r="W91" s="861"/>
      <c r="X91" s="862"/>
      <c r="Y91" s="51"/>
      <c r="Z91" s="337"/>
      <c r="AA91" s="337"/>
      <c r="AB91" s="337"/>
      <c r="AC91" s="260"/>
    </row>
    <row r="92" spans="1:29" ht="15.75" customHeight="1" thickBot="1" x14ac:dyDescent="0.3">
      <c r="A92" s="341"/>
      <c r="B92" s="342"/>
      <c r="C92" s="343"/>
      <c r="D92" s="344"/>
      <c r="E92" s="344"/>
      <c r="F92" s="556"/>
      <c r="G92" s="556"/>
      <c r="H92" s="556"/>
      <c r="I92" s="556"/>
      <c r="J92" s="556"/>
      <c r="K92" s="556"/>
      <c r="L92" s="556"/>
      <c r="M92" s="556"/>
      <c r="N92" s="556"/>
      <c r="O92" s="556"/>
      <c r="P92" s="556"/>
      <c r="Q92" s="556"/>
      <c r="R92" s="556"/>
      <c r="S92" s="556"/>
      <c r="T92" s="556"/>
      <c r="U92" s="556"/>
      <c r="V92" s="556"/>
      <c r="W92" s="556"/>
      <c r="X92" s="556"/>
      <c r="Y92" s="339"/>
      <c r="Z92" s="338"/>
      <c r="AA92" s="338"/>
      <c r="AB92" s="338"/>
      <c r="AC92" s="348"/>
    </row>
    <row r="93" spans="1:29" ht="16.5" thickBot="1" x14ac:dyDescent="0.3">
      <c r="A93" s="259"/>
      <c r="B93" s="281"/>
      <c r="D93" s="336"/>
      <c r="E93" s="336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37"/>
      <c r="T93" s="51"/>
      <c r="U93" s="51"/>
      <c r="V93" s="51"/>
      <c r="W93" s="51"/>
      <c r="X93" s="51"/>
      <c r="Y93" s="51"/>
      <c r="Z93" s="337"/>
      <c r="AA93" s="337"/>
      <c r="AB93" s="337"/>
      <c r="AC93" s="260"/>
    </row>
    <row r="94" spans="1:29" ht="50.45" customHeight="1" thickBot="1" x14ac:dyDescent="0.3">
      <c r="A94" s="259"/>
      <c r="B94" s="792" t="s">
        <v>58</v>
      </c>
      <c r="D94" s="336"/>
      <c r="E94" s="336"/>
      <c r="F94" s="509" t="s">
        <v>10</v>
      </c>
      <c r="G94" s="510"/>
      <c r="H94" s="511"/>
      <c r="I94" s="284"/>
      <c r="J94" s="503" t="s">
        <v>11</v>
      </c>
      <c r="K94" s="504"/>
      <c r="L94" s="505"/>
      <c r="M94" s="285"/>
      <c r="N94" s="763" t="s">
        <v>441</v>
      </c>
      <c r="O94" s="286"/>
      <c r="P94" s="766" t="s">
        <v>440</v>
      </c>
      <c r="Q94" s="767"/>
      <c r="R94" s="768"/>
      <c r="S94" s="284"/>
      <c r="T94" s="506" t="s">
        <v>59</v>
      </c>
      <c r="U94" s="287"/>
      <c r="V94" s="506" t="s">
        <v>13</v>
      </c>
      <c r="W94" s="285"/>
      <c r="X94" s="506" t="s">
        <v>60</v>
      </c>
      <c r="Y94" s="51"/>
      <c r="Z94" s="763" t="s">
        <v>15</v>
      </c>
      <c r="AA94" s="288"/>
      <c r="AB94" s="763" t="s">
        <v>439</v>
      </c>
      <c r="AC94" s="260"/>
    </row>
    <row r="95" spans="1:29" ht="26.25" thickBot="1" x14ac:dyDescent="0.3">
      <c r="A95" s="259"/>
      <c r="B95" s="793"/>
      <c r="D95" s="336"/>
      <c r="E95" s="336"/>
      <c r="F95" s="512"/>
      <c r="G95" s="513"/>
      <c r="H95" s="514"/>
      <c r="I95" s="284"/>
      <c r="J95" s="515" t="s">
        <v>16</v>
      </c>
      <c r="K95" s="774" t="s">
        <v>61</v>
      </c>
      <c r="L95" s="776" t="s">
        <v>18</v>
      </c>
      <c r="M95" s="285"/>
      <c r="N95" s="764"/>
      <c r="O95" s="286"/>
      <c r="P95" s="769"/>
      <c r="Q95" s="770"/>
      <c r="R95" s="771"/>
      <c r="S95" s="284"/>
      <c r="T95" s="507"/>
      <c r="U95" s="287"/>
      <c r="V95" s="507"/>
      <c r="W95" s="285"/>
      <c r="X95" s="507"/>
      <c r="Y95" s="51"/>
      <c r="Z95" s="764"/>
      <c r="AA95" s="288"/>
      <c r="AB95" s="764"/>
      <c r="AC95" s="260"/>
    </row>
    <row r="96" spans="1:29" ht="14.45" customHeight="1" x14ac:dyDescent="0.25">
      <c r="A96" s="259"/>
      <c r="B96" s="793"/>
      <c r="F96" s="779" t="s">
        <v>19</v>
      </c>
      <c r="G96" s="781" t="s">
        <v>20</v>
      </c>
      <c r="H96" s="783" t="s">
        <v>442</v>
      </c>
      <c r="I96" s="284"/>
      <c r="J96" s="516"/>
      <c r="K96" s="775"/>
      <c r="L96" s="777"/>
      <c r="M96" s="287"/>
      <c r="N96" s="764"/>
      <c r="O96" s="286"/>
      <c r="P96" s="784" t="s">
        <v>21</v>
      </c>
      <c r="Q96" s="764" t="s">
        <v>22</v>
      </c>
      <c r="R96" s="764" t="s">
        <v>23</v>
      </c>
      <c r="S96" s="284"/>
      <c r="T96" s="508"/>
      <c r="U96" s="287"/>
      <c r="V96" s="508"/>
      <c r="W96" s="287"/>
      <c r="X96" s="508"/>
      <c r="Y96" s="51"/>
      <c r="Z96" s="765"/>
      <c r="AA96" s="288"/>
      <c r="AB96" s="765"/>
      <c r="AC96" s="260"/>
    </row>
    <row r="97" spans="1:29" ht="49.5" customHeight="1" x14ac:dyDescent="0.25">
      <c r="A97" s="282"/>
      <c r="B97" s="793"/>
      <c r="C97" s="293"/>
      <c r="D97" s="62" t="s">
        <v>24</v>
      </c>
      <c r="E97" s="294"/>
      <c r="F97" s="779"/>
      <c r="G97" s="781"/>
      <c r="H97" s="783"/>
      <c r="I97" s="284"/>
      <c r="J97" s="795" t="s">
        <v>62</v>
      </c>
      <c r="K97" s="775"/>
      <c r="L97" s="777"/>
      <c r="M97" s="293"/>
      <c r="N97" s="764"/>
      <c r="O97" s="295"/>
      <c r="P97" s="784"/>
      <c r="Q97" s="764"/>
      <c r="R97" s="764"/>
      <c r="S97" s="284"/>
      <c r="T97" s="787" t="s">
        <v>25</v>
      </c>
      <c r="U97" s="296"/>
      <c r="V97" s="787" t="s">
        <v>25</v>
      </c>
      <c r="W97" s="293"/>
      <c r="X97" s="787" t="s">
        <v>25</v>
      </c>
      <c r="Y97" s="293"/>
      <c r="Z97" s="563" t="s">
        <v>26</v>
      </c>
      <c r="AA97" s="564"/>
      <c r="AB97" s="563" t="s">
        <v>26</v>
      </c>
      <c r="AC97" s="289"/>
    </row>
    <row r="98" spans="1:29" ht="26.25" thickBot="1" x14ac:dyDescent="0.3">
      <c r="A98" s="297"/>
      <c r="B98" s="793"/>
      <c r="C98" s="298"/>
      <c r="D98" s="294"/>
      <c r="E98" s="294"/>
      <c r="F98" s="780"/>
      <c r="G98" s="782"/>
      <c r="H98" s="182" t="s">
        <v>27</v>
      </c>
      <c r="I98" s="284"/>
      <c r="J98" s="796"/>
      <c r="K98" s="173" t="s">
        <v>29</v>
      </c>
      <c r="L98" s="778"/>
      <c r="M98" s="296"/>
      <c r="N98" s="786"/>
      <c r="O98" s="295"/>
      <c r="P98" s="785"/>
      <c r="Q98" s="786"/>
      <c r="R98" s="786"/>
      <c r="S98" s="295"/>
      <c r="T98" s="788"/>
      <c r="U98" s="296"/>
      <c r="V98" s="788"/>
      <c r="W98" s="296"/>
      <c r="X98" s="788"/>
      <c r="Y98" s="296"/>
      <c r="Z98" s="174" t="s">
        <v>30</v>
      </c>
      <c r="AA98" s="299"/>
      <c r="AB98" s="174" t="s">
        <v>30</v>
      </c>
      <c r="AC98" s="300"/>
    </row>
    <row r="99" spans="1:29" ht="15.75" x14ac:dyDescent="0.25">
      <c r="A99" s="302"/>
      <c r="B99" s="793"/>
      <c r="C99" s="303"/>
      <c r="D99" s="304"/>
      <c r="E99" s="304"/>
      <c r="F99" s="305"/>
      <c r="G99" s="306"/>
      <c r="H99" s="306"/>
      <c r="I99" s="307"/>
      <c r="J99" s="307"/>
      <c r="K99" s="307"/>
      <c r="L99" s="307"/>
      <c r="M99" s="308"/>
      <c r="N99" s="306"/>
      <c r="O99" s="306"/>
      <c r="P99" s="309" t="s">
        <v>31</v>
      </c>
      <c r="Q99" s="309" t="s">
        <v>31</v>
      </c>
      <c r="R99" s="308"/>
      <c r="S99" s="307"/>
      <c r="T99" s="308"/>
      <c r="U99" s="308"/>
      <c r="V99" s="308"/>
      <c r="W99" s="308"/>
      <c r="X99" s="307"/>
      <c r="Y99" s="308"/>
      <c r="Z99" s="307"/>
      <c r="AA99" s="307"/>
      <c r="AB99" s="307"/>
      <c r="AC99" s="310"/>
    </row>
    <row r="100" spans="1:29" ht="18" x14ac:dyDescent="0.25">
      <c r="A100" s="312"/>
      <c r="B100" s="793"/>
      <c r="C100" s="313"/>
      <c r="D100" s="64" t="s">
        <v>63</v>
      </c>
      <c r="E100" s="283"/>
      <c r="F100" s="195"/>
      <c r="G100" s="195"/>
      <c r="H100" s="202"/>
      <c r="I100" s="196"/>
      <c r="J100" s="208"/>
      <c r="K100" s="197"/>
      <c r="L100" s="198" t="s">
        <v>31</v>
      </c>
      <c r="M100" s="199"/>
      <c r="N100" s="203">
        <v>0</v>
      </c>
      <c r="O100" s="196"/>
      <c r="P100" s="203">
        <v>0</v>
      </c>
      <c r="Q100" s="361"/>
      <c r="R100" s="200" t="str">
        <f t="shared" ref="R100:R119" si="7">IF(P100&lt;=0.1*N100,"0K","NON AMMISSIBILE")</f>
        <v>0K</v>
      </c>
      <c r="S100" s="201"/>
      <c r="T100" s="205">
        <f t="shared" ref="T100:T119" si="8">P100+N100</f>
        <v>0</v>
      </c>
      <c r="U100" s="199"/>
      <c r="V100" s="203">
        <v>0</v>
      </c>
      <c r="W100" s="199"/>
      <c r="X100" s="205">
        <f>T100+V100</f>
        <v>0</v>
      </c>
      <c r="Y100" s="199"/>
      <c r="Z100" s="206"/>
      <c r="AA100" s="207"/>
      <c r="AB100" s="206"/>
      <c r="AC100" s="314"/>
    </row>
    <row r="101" spans="1:29" ht="18" x14ac:dyDescent="0.25">
      <c r="A101" s="312"/>
      <c r="B101" s="793"/>
      <c r="C101" s="313"/>
      <c r="D101" s="64" t="s">
        <v>64</v>
      </c>
      <c r="E101" s="283"/>
      <c r="F101" s="195"/>
      <c r="G101" s="195"/>
      <c r="H101" s="202"/>
      <c r="I101" s="196"/>
      <c r="J101" s="208"/>
      <c r="K101" s="197" t="s">
        <v>31</v>
      </c>
      <c r="L101" s="198" t="s">
        <v>31</v>
      </c>
      <c r="M101" s="199"/>
      <c r="N101" s="203">
        <v>0</v>
      </c>
      <c r="O101" s="196"/>
      <c r="P101" s="203">
        <v>0</v>
      </c>
      <c r="Q101" s="361"/>
      <c r="R101" s="200" t="str">
        <f t="shared" si="7"/>
        <v>0K</v>
      </c>
      <c r="S101" s="201"/>
      <c r="T101" s="205">
        <f t="shared" si="8"/>
        <v>0</v>
      </c>
      <c r="U101" s="199"/>
      <c r="V101" s="203">
        <v>0</v>
      </c>
      <c r="W101" s="199"/>
      <c r="X101" s="205">
        <f t="shared" ref="X101:X119" si="9">T101+V101</f>
        <v>0</v>
      </c>
      <c r="Y101" s="199"/>
      <c r="Z101" s="206"/>
      <c r="AA101" s="207"/>
      <c r="AB101" s="206"/>
      <c r="AC101" s="314"/>
    </row>
    <row r="102" spans="1:29" ht="18" customHeight="1" x14ac:dyDescent="0.25">
      <c r="A102" s="312"/>
      <c r="B102" s="793"/>
      <c r="C102" s="313"/>
      <c r="D102" s="64" t="s">
        <v>65</v>
      </c>
      <c r="E102" s="283"/>
      <c r="F102" s="195"/>
      <c r="G102" s="195"/>
      <c r="H102" s="202"/>
      <c r="I102" s="196"/>
      <c r="J102" s="208" t="s">
        <v>31</v>
      </c>
      <c r="K102" s="197" t="s">
        <v>31</v>
      </c>
      <c r="L102" s="198" t="s">
        <v>31</v>
      </c>
      <c r="M102" s="199"/>
      <c r="N102" s="203">
        <v>0</v>
      </c>
      <c r="O102" s="196"/>
      <c r="P102" s="203">
        <v>0</v>
      </c>
      <c r="Q102" s="361"/>
      <c r="R102" s="200" t="str">
        <f t="shared" si="7"/>
        <v>0K</v>
      </c>
      <c r="S102" s="201"/>
      <c r="T102" s="205">
        <f t="shared" si="8"/>
        <v>0</v>
      </c>
      <c r="U102" s="199"/>
      <c r="V102" s="203">
        <v>0</v>
      </c>
      <c r="W102" s="199"/>
      <c r="X102" s="205">
        <f t="shared" si="9"/>
        <v>0</v>
      </c>
      <c r="Y102" s="199"/>
      <c r="Z102" s="206"/>
      <c r="AA102" s="207"/>
      <c r="AB102" s="206"/>
      <c r="AC102" s="314"/>
    </row>
    <row r="103" spans="1:29" ht="18" customHeight="1" x14ac:dyDescent="0.25">
      <c r="A103" s="312"/>
      <c r="B103" s="793"/>
      <c r="C103" s="313"/>
      <c r="D103" s="64" t="s">
        <v>66</v>
      </c>
      <c r="E103" s="283"/>
      <c r="F103" s="195"/>
      <c r="G103" s="195"/>
      <c r="H103" s="202"/>
      <c r="I103" s="196"/>
      <c r="J103" s="208" t="s">
        <v>31</v>
      </c>
      <c r="K103" s="197" t="s">
        <v>31</v>
      </c>
      <c r="L103" s="198" t="s">
        <v>31</v>
      </c>
      <c r="M103" s="199"/>
      <c r="N103" s="203">
        <v>0</v>
      </c>
      <c r="O103" s="196"/>
      <c r="P103" s="203">
        <v>0</v>
      </c>
      <c r="Q103" s="361"/>
      <c r="R103" s="200" t="str">
        <f t="shared" si="7"/>
        <v>0K</v>
      </c>
      <c r="S103" s="201"/>
      <c r="T103" s="205">
        <f t="shared" si="8"/>
        <v>0</v>
      </c>
      <c r="U103" s="199"/>
      <c r="V103" s="203">
        <v>0</v>
      </c>
      <c r="W103" s="199"/>
      <c r="X103" s="205">
        <f t="shared" si="9"/>
        <v>0</v>
      </c>
      <c r="Y103" s="199"/>
      <c r="Z103" s="206"/>
      <c r="AA103" s="207"/>
      <c r="AB103" s="206"/>
      <c r="AC103" s="314"/>
    </row>
    <row r="104" spans="1:29" ht="18" customHeight="1" x14ac:dyDescent="0.25">
      <c r="A104" s="312"/>
      <c r="B104" s="793"/>
      <c r="C104" s="313"/>
      <c r="D104" s="64" t="s">
        <v>67</v>
      </c>
      <c r="E104" s="283"/>
      <c r="F104" s="195"/>
      <c r="G104" s="195"/>
      <c r="H104" s="202"/>
      <c r="I104" s="196"/>
      <c r="J104" s="208"/>
      <c r="K104" s="197" t="s">
        <v>31</v>
      </c>
      <c r="L104" s="198" t="s">
        <v>31</v>
      </c>
      <c r="M104" s="199"/>
      <c r="N104" s="203">
        <v>0</v>
      </c>
      <c r="O104" s="196"/>
      <c r="P104" s="203">
        <v>0</v>
      </c>
      <c r="Q104" s="361"/>
      <c r="R104" s="200" t="str">
        <f t="shared" si="7"/>
        <v>0K</v>
      </c>
      <c r="S104" s="201"/>
      <c r="T104" s="205">
        <f t="shared" si="8"/>
        <v>0</v>
      </c>
      <c r="U104" s="199"/>
      <c r="V104" s="203">
        <v>0</v>
      </c>
      <c r="W104" s="199"/>
      <c r="X104" s="205">
        <f t="shared" si="9"/>
        <v>0</v>
      </c>
      <c r="Y104" s="199"/>
      <c r="Z104" s="206"/>
      <c r="AA104" s="207"/>
      <c r="AB104" s="206"/>
      <c r="AC104" s="314"/>
    </row>
    <row r="105" spans="1:29" ht="18" customHeight="1" x14ac:dyDescent="0.25">
      <c r="A105" s="312"/>
      <c r="B105" s="793"/>
      <c r="C105" s="313"/>
      <c r="D105" s="64" t="s">
        <v>68</v>
      </c>
      <c r="E105" s="283"/>
      <c r="F105" s="195"/>
      <c r="G105" s="195"/>
      <c r="H105" s="202"/>
      <c r="I105" s="196"/>
      <c r="J105" s="208" t="s">
        <v>31</v>
      </c>
      <c r="K105" s="197" t="s">
        <v>31</v>
      </c>
      <c r="L105" s="198" t="s">
        <v>31</v>
      </c>
      <c r="M105" s="199"/>
      <c r="N105" s="203">
        <v>0</v>
      </c>
      <c r="O105" s="196"/>
      <c r="P105" s="203">
        <v>0</v>
      </c>
      <c r="Q105" s="361"/>
      <c r="R105" s="200" t="str">
        <f t="shared" si="7"/>
        <v>0K</v>
      </c>
      <c r="S105" s="201"/>
      <c r="T105" s="205">
        <f t="shared" si="8"/>
        <v>0</v>
      </c>
      <c r="U105" s="199"/>
      <c r="V105" s="203">
        <v>0</v>
      </c>
      <c r="W105" s="199"/>
      <c r="X105" s="205">
        <f t="shared" si="9"/>
        <v>0</v>
      </c>
      <c r="Y105" s="199"/>
      <c r="Z105" s="206"/>
      <c r="AA105" s="207"/>
      <c r="AB105" s="206"/>
      <c r="AC105" s="314"/>
    </row>
    <row r="106" spans="1:29" ht="18" customHeight="1" x14ac:dyDescent="0.25">
      <c r="A106" s="312"/>
      <c r="B106" s="793"/>
      <c r="C106" s="313"/>
      <c r="D106" s="64" t="s">
        <v>69</v>
      </c>
      <c r="E106" s="283"/>
      <c r="F106" s="195"/>
      <c r="G106" s="195"/>
      <c r="H106" s="202"/>
      <c r="I106" s="196"/>
      <c r="J106" s="208" t="s">
        <v>31</v>
      </c>
      <c r="K106" s="197"/>
      <c r="L106" s="198" t="s">
        <v>31</v>
      </c>
      <c r="M106" s="199"/>
      <c r="N106" s="203">
        <v>0</v>
      </c>
      <c r="O106" s="196"/>
      <c r="P106" s="203">
        <v>0</v>
      </c>
      <c r="Q106" s="361"/>
      <c r="R106" s="200" t="str">
        <f t="shared" si="7"/>
        <v>0K</v>
      </c>
      <c r="S106" s="201"/>
      <c r="T106" s="205">
        <f t="shared" si="8"/>
        <v>0</v>
      </c>
      <c r="U106" s="199"/>
      <c r="V106" s="203">
        <v>0</v>
      </c>
      <c r="W106" s="199"/>
      <c r="X106" s="205">
        <f t="shared" si="9"/>
        <v>0</v>
      </c>
      <c r="Y106" s="199"/>
      <c r="Z106" s="206"/>
      <c r="AA106" s="207"/>
      <c r="AB106" s="206"/>
      <c r="AC106" s="314"/>
    </row>
    <row r="107" spans="1:29" ht="18" customHeight="1" x14ac:dyDescent="0.25">
      <c r="A107" s="312"/>
      <c r="B107" s="793"/>
      <c r="C107" s="313"/>
      <c r="D107" s="64" t="s">
        <v>70</v>
      </c>
      <c r="E107" s="283"/>
      <c r="F107" s="195"/>
      <c r="G107" s="195"/>
      <c r="H107" s="202"/>
      <c r="I107" s="196"/>
      <c r="J107" s="208" t="s">
        <v>31</v>
      </c>
      <c r="K107" s="197" t="s">
        <v>31</v>
      </c>
      <c r="L107" s="198" t="s">
        <v>31</v>
      </c>
      <c r="M107" s="199"/>
      <c r="N107" s="203">
        <v>0</v>
      </c>
      <c r="O107" s="196"/>
      <c r="P107" s="203">
        <v>0</v>
      </c>
      <c r="Q107" s="361"/>
      <c r="R107" s="200" t="str">
        <f t="shared" si="7"/>
        <v>0K</v>
      </c>
      <c r="S107" s="201"/>
      <c r="T107" s="205">
        <f t="shared" si="8"/>
        <v>0</v>
      </c>
      <c r="U107" s="199"/>
      <c r="V107" s="203">
        <v>0</v>
      </c>
      <c r="W107" s="199"/>
      <c r="X107" s="205">
        <f t="shared" si="9"/>
        <v>0</v>
      </c>
      <c r="Y107" s="199"/>
      <c r="Z107" s="206"/>
      <c r="AA107" s="207"/>
      <c r="AB107" s="206"/>
      <c r="AC107" s="314"/>
    </row>
    <row r="108" spans="1:29" ht="18" customHeight="1" x14ac:dyDescent="0.25">
      <c r="A108" s="312"/>
      <c r="B108" s="793"/>
      <c r="C108" s="313"/>
      <c r="D108" s="64" t="s">
        <v>71</v>
      </c>
      <c r="E108" s="283"/>
      <c r="F108" s="195"/>
      <c r="G108" s="195"/>
      <c r="H108" s="202"/>
      <c r="I108" s="196"/>
      <c r="J108" s="208"/>
      <c r="K108" s="197" t="s">
        <v>31</v>
      </c>
      <c r="L108" s="198" t="s">
        <v>31</v>
      </c>
      <c r="M108" s="199"/>
      <c r="N108" s="203">
        <v>0</v>
      </c>
      <c r="O108" s="196"/>
      <c r="P108" s="203">
        <v>0</v>
      </c>
      <c r="Q108" s="361"/>
      <c r="R108" s="200" t="str">
        <f t="shared" si="7"/>
        <v>0K</v>
      </c>
      <c r="S108" s="201"/>
      <c r="T108" s="205">
        <f t="shared" si="8"/>
        <v>0</v>
      </c>
      <c r="U108" s="199"/>
      <c r="V108" s="203">
        <v>0</v>
      </c>
      <c r="W108" s="199"/>
      <c r="X108" s="205">
        <f t="shared" si="9"/>
        <v>0</v>
      </c>
      <c r="Y108" s="199"/>
      <c r="Z108" s="206"/>
      <c r="AA108" s="207"/>
      <c r="AB108" s="206"/>
      <c r="AC108" s="314"/>
    </row>
    <row r="109" spans="1:29" ht="17.45" customHeight="1" x14ac:dyDescent="0.25">
      <c r="A109" s="312"/>
      <c r="B109" s="793"/>
      <c r="C109" s="313"/>
      <c r="D109" s="64" t="s">
        <v>72</v>
      </c>
      <c r="E109" s="283"/>
      <c r="F109" s="195"/>
      <c r="G109" s="195"/>
      <c r="H109" s="202"/>
      <c r="I109" s="196"/>
      <c r="J109" s="208" t="s">
        <v>31</v>
      </c>
      <c r="K109" s="197" t="s">
        <v>31</v>
      </c>
      <c r="L109" s="198" t="s">
        <v>31</v>
      </c>
      <c r="M109" s="199"/>
      <c r="N109" s="203">
        <v>0</v>
      </c>
      <c r="O109" s="196"/>
      <c r="P109" s="203">
        <v>0</v>
      </c>
      <c r="Q109" s="361"/>
      <c r="R109" s="200" t="str">
        <f t="shared" si="7"/>
        <v>0K</v>
      </c>
      <c r="S109" s="201"/>
      <c r="T109" s="205">
        <f t="shared" si="8"/>
        <v>0</v>
      </c>
      <c r="U109" s="199"/>
      <c r="V109" s="203">
        <v>0</v>
      </c>
      <c r="W109" s="199"/>
      <c r="X109" s="205">
        <f t="shared" si="9"/>
        <v>0</v>
      </c>
      <c r="Y109" s="199"/>
      <c r="Z109" s="206"/>
      <c r="AA109" s="207"/>
      <c r="AB109" s="206"/>
      <c r="AC109" s="314"/>
    </row>
    <row r="110" spans="1:29" ht="18" customHeight="1" x14ac:dyDescent="0.25">
      <c r="A110" s="312"/>
      <c r="B110" s="793"/>
      <c r="C110" s="313"/>
      <c r="D110" s="64" t="s">
        <v>73</v>
      </c>
      <c r="E110" s="283"/>
      <c r="F110" s="195"/>
      <c r="G110" s="195"/>
      <c r="H110" s="202"/>
      <c r="I110" s="196"/>
      <c r="J110" s="208" t="s">
        <v>31</v>
      </c>
      <c r="K110" s="197" t="s">
        <v>31</v>
      </c>
      <c r="L110" s="198" t="s">
        <v>31</v>
      </c>
      <c r="M110" s="199"/>
      <c r="N110" s="203">
        <v>0</v>
      </c>
      <c r="O110" s="196"/>
      <c r="P110" s="203">
        <v>0</v>
      </c>
      <c r="Q110" s="361"/>
      <c r="R110" s="200" t="str">
        <f t="shared" si="7"/>
        <v>0K</v>
      </c>
      <c r="S110" s="201"/>
      <c r="T110" s="205">
        <f t="shared" si="8"/>
        <v>0</v>
      </c>
      <c r="U110" s="199"/>
      <c r="V110" s="203">
        <v>0</v>
      </c>
      <c r="W110" s="199"/>
      <c r="X110" s="205">
        <f t="shared" si="9"/>
        <v>0</v>
      </c>
      <c r="Y110" s="199"/>
      <c r="Z110" s="206"/>
      <c r="AA110" s="207"/>
      <c r="AB110" s="206"/>
      <c r="AC110" s="314"/>
    </row>
    <row r="111" spans="1:29" ht="18" customHeight="1" x14ac:dyDescent="0.25">
      <c r="A111" s="312"/>
      <c r="B111" s="793"/>
      <c r="C111" s="313"/>
      <c r="D111" s="64" t="s">
        <v>74</v>
      </c>
      <c r="E111" s="283"/>
      <c r="F111" s="195"/>
      <c r="G111" s="195"/>
      <c r="H111" s="202"/>
      <c r="I111" s="196"/>
      <c r="J111" s="208" t="s">
        <v>31</v>
      </c>
      <c r="K111" s="197" t="s">
        <v>31</v>
      </c>
      <c r="L111" s="198" t="s">
        <v>31</v>
      </c>
      <c r="M111" s="199"/>
      <c r="N111" s="203">
        <v>0</v>
      </c>
      <c r="O111" s="196"/>
      <c r="P111" s="203">
        <v>0</v>
      </c>
      <c r="Q111" s="361"/>
      <c r="R111" s="200" t="str">
        <f t="shared" si="7"/>
        <v>0K</v>
      </c>
      <c r="S111" s="201"/>
      <c r="T111" s="205">
        <f t="shared" si="8"/>
        <v>0</v>
      </c>
      <c r="U111" s="199"/>
      <c r="V111" s="203">
        <v>0</v>
      </c>
      <c r="W111" s="199"/>
      <c r="X111" s="205">
        <f t="shared" si="9"/>
        <v>0</v>
      </c>
      <c r="Y111" s="199"/>
      <c r="Z111" s="206"/>
      <c r="AA111" s="207"/>
      <c r="AB111" s="206"/>
      <c r="AC111" s="314"/>
    </row>
    <row r="112" spans="1:29" ht="18" customHeight="1" x14ac:dyDescent="0.25">
      <c r="A112" s="312"/>
      <c r="B112" s="793"/>
      <c r="C112" s="313"/>
      <c r="D112" s="64" t="s">
        <v>75</v>
      </c>
      <c r="E112" s="283"/>
      <c r="F112" s="195"/>
      <c r="G112" s="195"/>
      <c r="H112" s="202"/>
      <c r="I112" s="196"/>
      <c r="J112" s="208"/>
      <c r="K112" s="197" t="s">
        <v>31</v>
      </c>
      <c r="L112" s="198" t="s">
        <v>31</v>
      </c>
      <c r="M112" s="199"/>
      <c r="N112" s="203">
        <v>0</v>
      </c>
      <c r="O112" s="196"/>
      <c r="P112" s="203">
        <v>0</v>
      </c>
      <c r="Q112" s="361"/>
      <c r="R112" s="200" t="str">
        <f t="shared" si="7"/>
        <v>0K</v>
      </c>
      <c r="S112" s="201"/>
      <c r="T112" s="205">
        <f t="shared" si="8"/>
        <v>0</v>
      </c>
      <c r="U112" s="199"/>
      <c r="V112" s="203">
        <v>0</v>
      </c>
      <c r="W112" s="199"/>
      <c r="X112" s="205">
        <f t="shared" si="9"/>
        <v>0</v>
      </c>
      <c r="Y112" s="199"/>
      <c r="Z112" s="206"/>
      <c r="AA112" s="207"/>
      <c r="AB112" s="206"/>
      <c r="AC112" s="314"/>
    </row>
    <row r="113" spans="1:29" ht="18" customHeight="1" x14ac:dyDescent="0.25">
      <c r="A113" s="312"/>
      <c r="B113" s="793"/>
      <c r="C113" s="313"/>
      <c r="D113" s="64" t="s">
        <v>76</v>
      </c>
      <c r="E113" s="283"/>
      <c r="F113" s="195"/>
      <c r="G113" s="195"/>
      <c r="H113" s="202"/>
      <c r="I113" s="196"/>
      <c r="J113" s="208"/>
      <c r="K113" s="197" t="s">
        <v>31</v>
      </c>
      <c r="L113" s="198" t="s">
        <v>31</v>
      </c>
      <c r="M113" s="199"/>
      <c r="N113" s="203">
        <v>0</v>
      </c>
      <c r="O113" s="196"/>
      <c r="P113" s="203">
        <v>0</v>
      </c>
      <c r="Q113" s="361"/>
      <c r="R113" s="200" t="str">
        <f t="shared" si="7"/>
        <v>0K</v>
      </c>
      <c r="S113" s="201"/>
      <c r="T113" s="205">
        <f t="shared" si="8"/>
        <v>0</v>
      </c>
      <c r="U113" s="199"/>
      <c r="V113" s="203">
        <v>0</v>
      </c>
      <c r="W113" s="199"/>
      <c r="X113" s="205">
        <f t="shared" si="9"/>
        <v>0</v>
      </c>
      <c r="Y113" s="199"/>
      <c r="Z113" s="206"/>
      <c r="AA113" s="207"/>
      <c r="AB113" s="206"/>
      <c r="AC113" s="314"/>
    </row>
    <row r="114" spans="1:29" ht="18" customHeight="1" x14ac:dyDescent="0.25">
      <c r="A114" s="312"/>
      <c r="B114" s="793"/>
      <c r="C114" s="313"/>
      <c r="D114" s="64" t="s">
        <v>77</v>
      </c>
      <c r="E114" s="283"/>
      <c r="F114" s="195"/>
      <c r="G114" s="195"/>
      <c r="H114" s="202"/>
      <c r="I114" s="196"/>
      <c r="J114" s="208"/>
      <c r="K114" s="197" t="s">
        <v>31</v>
      </c>
      <c r="L114" s="198" t="s">
        <v>31</v>
      </c>
      <c r="M114" s="199"/>
      <c r="N114" s="203">
        <v>0</v>
      </c>
      <c r="O114" s="196"/>
      <c r="P114" s="203">
        <v>0</v>
      </c>
      <c r="Q114" s="361"/>
      <c r="R114" s="200" t="str">
        <f t="shared" si="7"/>
        <v>0K</v>
      </c>
      <c r="S114" s="201"/>
      <c r="T114" s="205">
        <f t="shared" si="8"/>
        <v>0</v>
      </c>
      <c r="U114" s="199"/>
      <c r="V114" s="203">
        <v>0</v>
      </c>
      <c r="W114" s="199"/>
      <c r="X114" s="205">
        <f t="shared" si="9"/>
        <v>0</v>
      </c>
      <c r="Y114" s="199"/>
      <c r="Z114" s="206"/>
      <c r="AA114" s="207"/>
      <c r="AB114" s="206"/>
      <c r="AC114" s="314"/>
    </row>
    <row r="115" spans="1:29" ht="18" customHeight="1" x14ac:dyDescent="0.25">
      <c r="A115" s="312"/>
      <c r="B115" s="793"/>
      <c r="C115" s="313"/>
      <c r="D115" s="64" t="s">
        <v>78</v>
      </c>
      <c r="E115" s="283"/>
      <c r="F115" s="195"/>
      <c r="G115" s="195"/>
      <c r="H115" s="202"/>
      <c r="I115" s="196"/>
      <c r="J115" s="208"/>
      <c r="K115" s="197" t="s">
        <v>31</v>
      </c>
      <c r="L115" s="198" t="s">
        <v>31</v>
      </c>
      <c r="M115" s="199"/>
      <c r="N115" s="203">
        <v>0</v>
      </c>
      <c r="O115" s="196"/>
      <c r="P115" s="203">
        <v>0</v>
      </c>
      <c r="Q115" s="361"/>
      <c r="R115" s="200" t="str">
        <f t="shared" si="7"/>
        <v>0K</v>
      </c>
      <c r="S115" s="201"/>
      <c r="T115" s="205">
        <f t="shared" si="8"/>
        <v>0</v>
      </c>
      <c r="U115" s="199"/>
      <c r="V115" s="203">
        <v>0</v>
      </c>
      <c r="W115" s="199"/>
      <c r="X115" s="205">
        <f t="shared" si="9"/>
        <v>0</v>
      </c>
      <c r="Y115" s="199"/>
      <c r="Z115" s="206"/>
      <c r="AA115" s="207"/>
      <c r="AB115" s="206"/>
      <c r="AC115" s="314"/>
    </row>
    <row r="116" spans="1:29" ht="18" customHeight="1" x14ac:dyDescent="0.25">
      <c r="A116" s="312"/>
      <c r="B116" s="793"/>
      <c r="C116" s="313"/>
      <c r="D116" s="64" t="s">
        <v>79</v>
      </c>
      <c r="E116" s="283"/>
      <c r="F116" s="195"/>
      <c r="G116" s="195"/>
      <c r="H116" s="202"/>
      <c r="I116" s="196"/>
      <c r="J116" s="208"/>
      <c r="K116" s="197" t="s">
        <v>31</v>
      </c>
      <c r="L116" s="198" t="s">
        <v>31</v>
      </c>
      <c r="M116" s="199"/>
      <c r="N116" s="203">
        <v>0</v>
      </c>
      <c r="O116" s="196"/>
      <c r="P116" s="203">
        <v>0</v>
      </c>
      <c r="Q116" s="361"/>
      <c r="R116" s="200" t="str">
        <f t="shared" si="7"/>
        <v>0K</v>
      </c>
      <c r="S116" s="201"/>
      <c r="T116" s="205">
        <f t="shared" si="8"/>
        <v>0</v>
      </c>
      <c r="U116" s="199"/>
      <c r="V116" s="203">
        <v>0</v>
      </c>
      <c r="W116" s="199"/>
      <c r="X116" s="205">
        <f t="shared" si="9"/>
        <v>0</v>
      </c>
      <c r="Y116" s="199"/>
      <c r="Z116" s="206"/>
      <c r="AA116" s="207"/>
      <c r="AB116" s="206"/>
      <c r="AC116" s="314"/>
    </row>
    <row r="117" spans="1:29" ht="18" customHeight="1" x14ac:dyDescent="0.25">
      <c r="A117" s="312"/>
      <c r="B117" s="793"/>
      <c r="C117" s="313"/>
      <c r="D117" s="64" t="s">
        <v>80</v>
      </c>
      <c r="E117" s="283"/>
      <c r="F117" s="195"/>
      <c r="G117" s="195"/>
      <c r="H117" s="202"/>
      <c r="I117" s="196"/>
      <c r="J117" s="208" t="s">
        <v>31</v>
      </c>
      <c r="K117" s="197" t="s">
        <v>31</v>
      </c>
      <c r="L117" s="198" t="s">
        <v>31</v>
      </c>
      <c r="M117" s="199"/>
      <c r="N117" s="203">
        <v>0</v>
      </c>
      <c r="O117" s="196"/>
      <c r="P117" s="203">
        <v>0</v>
      </c>
      <c r="Q117" s="361"/>
      <c r="R117" s="200" t="str">
        <f t="shared" si="7"/>
        <v>0K</v>
      </c>
      <c r="S117" s="201"/>
      <c r="T117" s="205">
        <f t="shared" si="8"/>
        <v>0</v>
      </c>
      <c r="U117" s="199"/>
      <c r="V117" s="203">
        <v>0</v>
      </c>
      <c r="W117" s="199"/>
      <c r="X117" s="205">
        <f t="shared" si="9"/>
        <v>0</v>
      </c>
      <c r="Y117" s="199"/>
      <c r="Z117" s="206"/>
      <c r="AA117" s="207"/>
      <c r="AB117" s="206"/>
      <c r="AC117" s="314"/>
    </row>
    <row r="118" spans="1:29" ht="18" customHeight="1" x14ac:dyDescent="0.25">
      <c r="A118" s="312"/>
      <c r="B118" s="793"/>
      <c r="C118" s="313"/>
      <c r="D118" s="64" t="s">
        <v>81</v>
      </c>
      <c r="E118" s="283"/>
      <c r="F118" s="195"/>
      <c r="G118" s="195"/>
      <c r="H118" s="202"/>
      <c r="I118" s="196"/>
      <c r="J118" s="208" t="s">
        <v>31</v>
      </c>
      <c r="K118" s="197" t="s">
        <v>31</v>
      </c>
      <c r="L118" s="198" t="s">
        <v>31</v>
      </c>
      <c r="M118" s="199"/>
      <c r="N118" s="203">
        <v>0</v>
      </c>
      <c r="O118" s="196"/>
      <c r="P118" s="203">
        <v>0</v>
      </c>
      <c r="Q118" s="361"/>
      <c r="R118" s="200" t="str">
        <f t="shared" si="7"/>
        <v>0K</v>
      </c>
      <c r="S118" s="201"/>
      <c r="T118" s="205">
        <f t="shared" si="8"/>
        <v>0</v>
      </c>
      <c r="U118" s="199"/>
      <c r="V118" s="203">
        <v>0</v>
      </c>
      <c r="W118" s="199"/>
      <c r="X118" s="205">
        <f t="shared" si="9"/>
        <v>0</v>
      </c>
      <c r="Y118" s="199"/>
      <c r="Z118" s="206"/>
      <c r="AA118" s="207"/>
      <c r="AB118" s="206"/>
      <c r="AC118" s="314"/>
    </row>
    <row r="119" spans="1:29" ht="18" customHeight="1" x14ac:dyDescent="0.25">
      <c r="A119" s="312"/>
      <c r="B119" s="793"/>
      <c r="C119" s="313"/>
      <c r="D119" s="64" t="s">
        <v>82</v>
      </c>
      <c r="E119" s="283"/>
      <c r="F119" s="195"/>
      <c r="G119" s="195"/>
      <c r="H119" s="202"/>
      <c r="I119" s="196"/>
      <c r="J119" s="208" t="s">
        <v>31</v>
      </c>
      <c r="K119" s="197" t="s">
        <v>31</v>
      </c>
      <c r="L119" s="198" t="s">
        <v>31</v>
      </c>
      <c r="M119" s="199"/>
      <c r="N119" s="203">
        <v>0</v>
      </c>
      <c r="O119" s="196"/>
      <c r="P119" s="203">
        <v>0</v>
      </c>
      <c r="Q119" s="361"/>
      <c r="R119" s="200" t="str">
        <f t="shared" si="7"/>
        <v>0K</v>
      </c>
      <c r="S119" s="201"/>
      <c r="T119" s="205">
        <f t="shared" si="8"/>
        <v>0</v>
      </c>
      <c r="U119" s="199"/>
      <c r="V119" s="203">
        <v>0</v>
      </c>
      <c r="W119" s="199"/>
      <c r="X119" s="205">
        <f t="shared" si="9"/>
        <v>0</v>
      </c>
      <c r="Y119" s="199"/>
      <c r="Z119" s="206"/>
      <c r="AA119" s="207"/>
      <c r="AB119" s="206"/>
      <c r="AC119" s="314"/>
    </row>
    <row r="120" spans="1:29" ht="18.75" customHeight="1" thickBot="1" x14ac:dyDescent="0.3">
      <c r="A120" s="312"/>
      <c r="B120" s="793"/>
      <c r="C120" s="313"/>
      <c r="D120" s="283"/>
      <c r="E120" s="283"/>
      <c r="F120" s="316"/>
      <c r="G120" s="317"/>
      <c r="H120" s="318"/>
      <c r="I120" s="319"/>
      <c r="J120" s="320"/>
      <c r="K120" s="320"/>
      <c r="L120" s="320"/>
      <c r="M120" s="321"/>
      <c r="N120" s="322"/>
      <c r="O120" s="319"/>
      <c r="P120" s="322"/>
      <c r="Q120" s="322"/>
      <c r="R120" s="321"/>
      <c r="S120" s="323"/>
      <c r="T120" s="324"/>
      <c r="U120" s="321"/>
      <c r="V120" s="324"/>
      <c r="W120" s="321"/>
      <c r="X120" s="325"/>
      <c r="Y120" s="321"/>
      <c r="Z120" s="326"/>
      <c r="AA120" s="326"/>
      <c r="AB120" s="326"/>
      <c r="AC120" s="314"/>
    </row>
    <row r="121" spans="1:29" ht="23.25" customHeight="1" thickBot="1" x14ac:dyDescent="0.3">
      <c r="A121" s="312"/>
      <c r="B121" s="793"/>
      <c r="C121" s="313"/>
      <c r="D121" s="283"/>
      <c r="E121" s="283"/>
      <c r="F121" s="844" t="s">
        <v>52</v>
      </c>
      <c r="G121" s="845"/>
      <c r="H121" s="845"/>
      <c r="I121" s="845"/>
      <c r="J121" s="845"/>
      <c r="K121" s="846"/>
      <c r="L121" s="176">
        <f>SUM(L100:L119)</f>
        <v>0</v>
      </c>
      <c r="M121" s="321"/>
      <c r="N121" s="175">
        <f>SUM(N100:N119)</f>
        <v>0</v>
      </c>
      <c r="O121" s="319"/>
      <c r="P121" s="175">
        <f>SUM(P100:P119)</f>
        <v>0</v>
      </c>
      <c r="Q121" s="175">
        <f>SUM(Q100:Q119)</f>
        <v>0</v>
      </c>
      <c r="R121" s="321"/>
      <c r="S121" s="323"/>
      <c r="T121" s="175">
        <f>SUM(T100:T119)</f>
        <v>0</v>
      </c>
      <c r="U121" s="321"/>
      <c r="V121" s="175">
        <f>SUM(V100:V119)</f>
        <v>0</v>
      </c>
      <c r="W121" s="321"/>
      <c r="X121" s="175">
        <f>SUM(X100:X119)</f>
        <v>0</v>
      </c>
      <c r="Y121" s="321"/>
      <c r="Z121" s="326"/>
      <c r="AA121" s="326"/>
      <c r="AB121" s="326"/>
      <c r="AC121" s="314"/>
    </row>
    <row r="122" spans="1:29" ht="19.5" customHeight="1" thickBot="1" x14ac:dyDescent="0.3">
      <c r="A122" s="327"/>
      <c r="B122" s="793"/>
      <c r="C122" s="328"/>
      <c r="D122" s="329"/>
      <c r="E122" s="329"/>
      <c r="F122" s="330"/>
      <c r="G122" s="50"/>
      <c r="H122" s="50" t="s">
        <v>31</v>
      </c>
      <c r="I122" s="50"/>
      <c r="J122" s="50"/>
      <c r="K122" s="50"/>
      <c r="L122" s="50"/>
      <c r="M122" s="331"/>
      <c r="N122" s="50" t="s">
        <v>31</v>
      </c>
      <c r="O122" s="50"/>
      <c r="P122" s="847" t="s">
        <v>31</v>
      </c>
      <c r="Q122" s="847"/>
      <c r="R122" s="331"/>
      <c r="S122" s="332"/>
      <c r="T122" s="331"/>
      <c r="U122" s="331"/>
      <c r="V122" s="331"/>
      <c r="W122" s="331"/>
      <c r="X122" s="332"/>
      <c r="Y122" s="331"/>
      <c r="Z122" s="332"/>
      <c r="AA122" s="332"/>
      <c r="AB122" s="332"/>
      <c r="AC122" s="333"/>
    </row>
    <row r="123" spans="1:29" ht="18.75" customHeight="1" thickBot="1" x14ac:dyDescent="0.3">
      <c r="A123" s="327"/>
      <c r="B123" s="793"/>
      <c r="C123" s="328"/>
      <c r="D123" s="329"/>
      <c r="E123" s="329"/>
      <c r="F123" s="848" t="s">
        <v>53</v>
      </c>
      <c r="G123" s="849"/>
      <c r="H123" s="849"/>
      <c r="I123" s="849"/>
      <c r="J123" s="849"/>
      <c r="K123" s="849"/>
      <c r="L123" s="849"/>
      <c r="M123" s="849"/>
      <c r="N123" s="849"/>
      <c r="O123" s="849"/>
      <c r="P123" s="849"/>
      <c r="Q123" s="850"/>
      <c r="R123" s="331"/>
      <c r="S123" s="332"/>
      <c r="T123" s="177">
        <f>VLOOKUP(G6,'dati scheda tecnica'!A5:U34,6,FALSE)</f>
        <v>0</v>
      </c>
      <c r="U123" s="331"/>
      <c r="V123" s="554"/>
      <c r="W123" s="331"/>
      <c r="X123" s="554"/>
      <c r="Y123" s="331"/>
      <c r="Z123" s="332"/>
      <c r="AA123" s="332"/>
      <c r="AB123" s="332"/>
      <c r="AC123" s="333"/>
    </row>
    <row r="124" spans="1:29" ht="19.5" customHeight="1" thickBot="1" x14ac:dyDescent="0.3">
      <c r="A124" s="327"/>
      <c r="B124" s="793"/>
      <c r="C124" s="328"/>
      <c r="D124" s="358"/>
      <c r="E124" s="358"/>
      <c r="F124" s="330"/>
      <c r="G124" s="50"/>
      <c r="H124" s="50"/>
      <c r="I124" s="50"/>
      <c r="J124" s="50"/>
      <c r="K124" s="50"/>
      <c r="L124" s="50"/>
      <c r="M124" s="331"/>
      <c r="N124" s="50"/>
      <c r="O124" s="50"/>
      <c r="P124" s="331"/>
      <c r="Q124" s="331"/>
      <c r="R124" s="331"/>
      <c r="S124" s="332"/>
      <c r="T124" s="331"/>
      <c r="U124" s="331"/>
      <c r="V124" s="331"/>
      <c r="W124" s="331"/>
      <c r="X124" s="332"/>
      <c r="Y124" s="331"/>
      <c r="Z124" s="332"/>
      <c r="AA124" s="332"/>
      <c r="AB124" s="332"/>
      <c r="AC124" s="333"/>
    </row>
    <row r="125" spans="1:29" ht="36.75" customHeight="1" thickBot="1" x14ac:dyDescent="0.3">
      <c r="A125" s="327"/>
      <c r="B125" s="793"/>
      <c r="C125" s="328"/>
      <c r="D125" s="358"/>
      <c r="E125" s="358"/>
      <c r="F125" s="803" t="s">
        <v>54</v>
      </c>
      <c r="G125" s="804"/>
      <c r="H125" s="804"/>
      <c r="I125" s="804"/>
      <c r="J125" s="804"/>
      <c r="K125" s="804"/>
      <c r="L125" s="804"/>
      <c r="M125" s="804"/>
      <c r="N125" s="804"/>
      <c r="O125" s="804"/>
      <c r="P125" s="804"/>
      <c r="Q125" s="804"/>
      <c r="R125" s="805"/>
      <c r="S125" s="335"/>
      <c r="T125" s="178" t="s">
        <v>55</v>
      </c>
      <c r="U125" s="178"/>
      <c r="V125" s="558"/>
      <c r="W125" s="178"/>
      <c r="X125" s="335"/>
      <c r="Y125" s="178"/>
      <c r="Z125" s="335"/>
      <c r="AA125" s="335"/>
      <c r="AB125" s="179"/>
      <c r="AC125" s="333"/>
    </row>
    <row r="126" spans="1:29" ht="15" customHeight="1" x14ac:dyDescent="0.25">
      <c r="A126" s="259"/>
      <c r="B126" s="793"/>
      <c r="F126" s="806"/>
      <c r="G126" s="807"/>
      <c r="H126" s="807"/>
      <c r="I126" s="807"/>
      <c r="J126" s="807"/>
      <c r="K126" s="807"/>
      <c r="L126" s="807"/>
      <c r="M126" s="807"/>
      <c r="N126" s="807"/>
      <c r="O126" s="807"/>
      <c r="P126" s="807"/>
      <c r="Q126" s="807"/>
      <c r="R126" s="808"/>
      <c r="S126" s="555"/>
      <c r="T126" s="34" t="s">
        <v>57</v>
      </c>
      <c r="U126" s="51"/>
      <c r="V126" s="559"/>
      <c r="W126" s="51"/>
      <c r="X126" s="559"/>
      <c r="Y126" s="51"/>
      <c r="Z126" s="337"/>
      <c r="AA126" s="337"/>
      <c r="AB126" s="560"/>
      <c r="AC126" s="260"/>
    </row>
    <row r="127" spans="1:29" ht="18.75" customHeight="1" thickBot="1" x14ac:dyDescent="0.3">
      <c r="A127" s="259"/>
      <c r="B127" s="793"/>
      <c r="F127" s="809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1"/>
      <c r="S127" s="338"/>
      <c r="T127" s="180">
        <f>ABS(T123-T121)</f>
        <v>0</v>
      </c>
      <c r="U127" s="339"/>
      <c r="V127" s="561"/>
      <c r="W127" s="339"/>
      <c r="X127" s="561"/>
      <c r="Y127" s="339"/>
      <c r="Z127" s="338"/>
      <c r="AA127" s="338"/>
      <c r="AB127" s="562"/>
      <c r="AC127" s="260"/>
    </row>
    <row r="128" spans="1:29" ht="15.75" customHeight="1" thickBot="1" x14ac:dyDescent="0.3">
      <c r="A128" s="259"/>
      <c r="B128" s="793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37"/>
      <c r="T128" s="51"/>
      <c r="U128" s="51"/>
      <c r="V128" s="51"/>
      <c r="W128" s="51"/>
      <c r="X128" s="51"/>
      <c r="Y128" s="51"/>
      <c r="Z128" s="337"/>
      <c r="AA128" s="337"/>
      <c r="AB128" s="337"/>
      <c r="AC128" s="260"/>
    </row>
    <row r="129" spans="1:29" ht="15" customHeight="1" x14ac:dyDescent="0.25">
      <c r="A129" s="259"/>
      <c r="B129" s="793"/>
      <c r="F129" s="854" t="s">
        <v>6</v>
      </c>
      <c r="G129" s="855"/>
      <c r="H129" s="855"/>
      <c r="I129" s="855"/>
      <c r="J129" s="855"/>
      <c r="K129" s="855"/>
      <c r="L129" s="855"/>
      <c r="M129" s="855"/>
      <c r="N129" s="855"/>
      <c r="O129" s="855"/>
      <c r="P129" s="855"/>
      <c r="Q129" s="855"/>
      <c r="R129" s="855"/>
      <c r="S129" s="855"/>
      <c r="T129" s="855"/>
      <c r="U129" s="855"/>
      <c r="V129" s="855"/>
      <c r="W129" s="855"/>
      <c r="X129" s="856"/>
      <c r="Y129" s="51"/>
      <c r="Z129" s="337"/>
      <c r="AA129" s="337"/>
      <c r="AB129" s="337"/>
      <c r="AC129" s="260"/>
    </row>
    <row r="130" spans="1:29" ht="15.75" customHeight="1" x14ac:dyDescent="0.25">
      <c r="A130" s="259"/>
      <c r="B130" s="793"/>
      <c r="F130" s="857"/>
      <c r="G130" s="858"/>
      <c r="H130" s="858"/>
      <c r="I130" s="858"/>
      <c r="J130" s="858"/>
      <c r="K130" s="858"/>
      <c r="L130" s="858"/>
      <c r="M130" s="858"/>
      <c r="N130" s="858"/>
      <c r="O130" s="858"/>
      <c r="P130" s="858"/>
      <c r="Q130" s="858"/>
      <c r="R130" s="858"/>
      <c r="S130" s="858"/>
      <c r="T130" s="858"/>
      <c r="U130" s="858"/>
      <c r="V130" s="858"/>
      <c r="W130" s="858"/>
      <c r="X130" s="859"/>
      <c r="Y130" s="51"/>
      <c r="Z130" s="337"/>
      <c r="AA130" s="337"/>
      <c r="AB130" s="337"/>
      <c r="AC130" s="260"/>
    </row>
    <row r="131" spans="1:29" ht="15.75" customHeight="1" thickBot="1" x14ac:dyDescent="0.3">
      <c r="A131" s="259"/>
      <c r="B131" s="794"/>
      <c r="F131" s="860"/>
      <c r="G131" s="861"/>
      <c r="H131" s="861"/>
      <c r="I131" s="861"/>
      <c r="J131" s="861"/>
      <c r="K131" s="861"/>
      <c r="L131" s="861"/>
      <c r="M131" s="861"/>
      <c r="N131" s="861"/>
      <c r="O131" s="861"/>
      <c r="P131" s="861"/>
      <c r="Q131" s="861"/>
      <c r="R131" s="861"/>
      <c r="S131" s="861"/>
      <c r="T131" s="861"/>
      <c r="U131" s="861"/>
      <c r="V131" s="861"/>
      <c r="W131" s="861"/>
      <c r="X131" s="862"/>
      <c r="Y131" s="51"/>
      <c r="Z131" s="337"/>
      <c r="AA131" s="337"/>
      <c r="AB131" s="337"/>
      <c r="AC131" s="260"/>
    </row>
    <row r="132" spans="1:29" ht="15" customHeight="1" thickBot="1" x14ac:dyDescent="0.3">
      <c r="A132" s="259"/>
      <c r="F132" s="349"/>
      <c r="G132" s="350"/>
      <c r="H132" s="337"/>
      <c r="I132" s="337"/>
      <c r="J132" s="351"/>
      <c r="K132" s="351"/>
      <c r="L132" s="351"/>
      <c r="M132" s="51"/>
      <c r="N132" s="337"/>
      <c r="O132" s="350"/>
      <c r="P132" s="337"/>
      <c r="Q132" s="337"/>
      <c r="R132" s="51"/>
      <c r="S132" s="337"/>
      <c r="T132" s="51"/>
      <c r="U132" s="51"/>
      <c r="V132" s="51"/>
      <c r="W132" s="51"/>
      <c r="X132" s="337"/>
      <c r="Y132" s="51"/>
      <c r="Z132" s="337"/>
      <c r="AA132" s="337"/>
      <c r="AB132" s="337"/>
      <c r="AC132" s="260"/>
    </row>
    <row r="133" spans="1:29" ht="16.5" customHeight="1" thickBot="1" x14ac:dyDescent="0.3">
      <c r="A133" s="273"/>
      <c r="B133" s="274"/>
      <c r="C133" s="275"/>
      <c r="D133" s="276"/>
      <c r="E133" s="276"/>
      <c r="F133" s="352"/>
      <c r="G133" s="353"/>
      <c r="H133" s="354"/>
      <c r="I133" s="354"/>
      <c r="J133" s="354"/>
      <c r="K133" s="354"/>
      <c r="L133" s="354"/>
      <c r="M133" s="355"/>
      <c r="N133" s="354"/>
      <c r="O133" s="353"/>
      <c r="P133" s="354"/>
      <c r="Q133" s="354"/>
      <c r="R133" s="356"/>
      <c r="S133" s="354"/>
      <c r="T133" s="356"/>
      <c r="U133" s="356"/>
      <c r="V133" s="356"/>
      <c r="W133" s="356"/>
      <c r="X133" s="357"/>
      <c r="Y133" s="356"/>
      <c r="Z133" s="354"/>
      <c r="AA133" s="354"/>
      <c r="AB133" s="354"/>
      <c r="AC133" s="280"/>
    </row>
    <row r="134" spans="1:29" ht="30" customHeight="1" thickBot="1" x14ac:dyDescent="0.3">
      <c r="A134" s="282"/>
      <c r="B134" s="863" t="s">
        <v>83</v>
      </c>
      <c r="C134" s="108"/>
      <c r="D134" s="866" t="s">
        <v>9</v>
      </c>
      <c r="E134" s="283"/>
      <c r="F134" s="766" t="s">
        <v>10</v>
      </c>
      <c r="G134" s="767"/>
      <c r="H134" s="768"/>
      <c r="I134" s="284"/>
      <c r="J134" s="851" t="s">
        <v>11</v>
      </c>
      <c r="K134" s="852"/>
      <c r="L134" s="853"/>
      <c r="M134" s="285"/>
      <c r="N134" s="763" t="s">
        <v>441</v>
      </c>
      <c r="O134" s="286"/>
      <c r="P134" s="766" t="s">
        <v>440</v>
      </c>
      <c r="Q134" s="767"/>
      <c r="R134" s="768"/>
      <c r="S134" s="284"/>
      <c r="T134" s="818" t="s">
        <v>59</v>
      </c>
      <c r="U134" s="287"/>
      <c r="V134" s="818" t="s">
        <v>13</v>
      </c>
      <c r="W134" s="285"/>
      <c r="X134" s="818" t="s">
        <v>60</v>
      </c>
      <c r="Y134" s="285"/>
      <c r="Z134" s="763" t="s">
        <v>15</v>
      </c>
      <c r="AA134" s="288"/>
      <c r="AB134" s="763" t="s">
        <v>439</v>
      </c>
      <c r="AC134" s="289"/>
    </row>
    <row r="135" spans="1:29" ht="18.75" customHeight="1" thickBot="1" x14ac:dyDescent="0.3">
      <c r="A135" s="291"/>
      <c r="B135" s="864"/>
      <c r="C135" s="108"/>
      <c r="D135" s="867"/>
      <c r="E135" s="283"/>
      <c r="F135" s="769"/>
      <c r="G135" s="770"/>
      <c r="H135" s="771"/>
      <c r="I135" s="284"/>
      <c r="J135" s="772" t="s">
        <v>16</v>
      </c>
      <c r="K135" s="774" t="s">
        <v>61</v>
      </c>
      <c r="L135" s="776" t="s">
        <v>18</v>
      </c>
      <c r="M135" s="285"/>
      <c r="N135" s="764"/>
      <c r="O135" s="286"/>
      <c r="P135" s="769"/>
      <c r="Q135" s="770"/>
      <c r="R135" s="771"/>
      <c r="S135" s="284"/>
      <c r="T135" s="819"/>
      <c r="U135" s="287"/>
      <c r="V135" s="819"/>
      <c r="W135" s="285"/>
      <c r="X135" s="819"/>
      <c r="Y135" s="285"/>
      <c r="Z135" s="764"/>
      <c r="AA135" s="288"/>
      <c r="AB135" s="764"/>
      <c r="AC135" s="292"/>
    </row>
    <row r="136" spans="1:29" ht="18.75" customHeight="1" thickBot="1" x14ac:dyDescent="0.3">
      <c r="A136" s="282"/>
      <c r="B136" s="864"/>
      <c r="C136" s="287"/>
      <c r="D136" s="868"/>
      <c r="E136" s="283"/>
      <c r="F136" s="779" t="s">
        <v>19</v>
      </c>
      <c r="G136" s="781" t="s">
        <v>20</v>
      </c>
      <c r="H136" s="783" t="s">
        <v>442</v>
      </c>
      <c r="I136" s="284"/>
      <c r="J136" s="773"/>
      <c r="K136" s="775"/>
      <c r="L136" s="777"/>
      <c r="M136" s="287"/>
      <c r="N136" s="764"/>
      <c r="O136" s="286"/>
      <c r="P136" s="784" t="s">
        <v>21</v>
      </c>
      <c r="Q136" s="764" t="s">
        <v>22</v>
      </c>
      <c r="R136" s="764" t="s">
        <v>23</v>
      </c>
      <c r="S136" s="284"/>
      <c r="T136" s="820"/>
      <c r="U136" s="287"/>
      <c r="V136" s="820"/>
      <c r="W136" s="287"/>
      <c r="X136" s="820"/>
      <c r="Y136" s="287"/>
      <c r="Z136" s="765"/>
      <c r="AA136" s="288"/>
      <c r="AB136" s="765"/>
      <c r="AC136" s="289"/>
    </row>
    <row r="137" spans="1:29" ht="34.5" customHeight="1" x14ac:dyDescent="0.25">
      <c r="A137" s="282"/>
      <c r="B137" s="864"/>
      <c r="C137" s="293"/>
      <c r="D137" s="62" t="s">
        <v>24</v>
      </c>
      <c r="E137" s="294"/>
      <c r="F137" s="779"/>
      <c r="G137" s="781"/>
      <c r="H137" s="783"/>
      <c r="I137" s="284"/>
      <c r="J137" s="773"/>
      <c r="K137" s="775"/>
      <c r="L137" s="777"/>
      <c r="M137" s="293"/>
      <c r="N137" s="764"/>
      <c r="O137" s="295"/>
      <c r="P137" s="784"/>
      <c r="Q137" s="764"/>
      <c r="R137" s="764"/>
      <c r="S137" s="284"/>
      <c r="T137" s="787" t="s">
        <v>25</v>
      </c>
      <c r="U137" s="296"/>
      <c r="V137" s="787" t="s">
        <v>25</v>
      </c>
      <c r="W137" s="293"/>
      <c r="X137" s="787" t="s">
        <v>25</v>
      </c>
      <c r="Y137" s="293"/>
      <c r="Z137" s="171" t="s">
        <v>26</v>
      </c>
      <c r="AA137" s="293"/>
      <c r="AB137" s="171" t="s">
        <v>26</v>
      </c>
      <c r="AC137" s="289"/>
    </row>
    <row r="138" spans="1:29" ht="26.25" thickBot="1" x14ac:dyDescent="0.3">
      <c r="A138" s="297"/>
      <c r="B138" s="864"/>
      <c r="C138" s="298"/>
      <c r="D138" s="294"/>
      <c r="E138" s="294"/>
      <c r="F138" s="780"/>
      <c r="G138" s="782"/>
      <c r="H138" s="182" t="s">
        <v>27</v>
      </c>
      <c r="I138" s="284"/>
      <c r="J138" s="172" t="s">
        <v>84</v>
      </c>
      <c r="K138" s="173" t="s">
        <v>29</v>
      </c>
      <c r="L138" s="778"/>
      <c r="M138" s="296"/>
      <c r="N138" s="786"/>
      <c r="O138" s="295"/>
      <c r="P138" s="785"/>
      <c r="Q138" s="786"/>
      <c r="R138" s="786"/>
      <c r="S138" s="295"/>
      <c r="T138" s="788"/>
      <c r="U138" s="296"/>
      <c r="V138" s="788"/>
      <c r="W138" s="296"/>
      <c r="X138" s="788"/>
      <c r="Y138" s="296"/>
      <c r="Z138" s="174" t="s">
        <v>30</v>
      </c>
      <c r="AA138" s="299"/>
      <c r="AB138" s="174" t="s">
        <v>30</v>
      </c>
      <c r="AC138" s="300"/>
    </row>
    <row r="139" spans="1:29" ht="15.75" x14ac:dyDescent="0.25">
      <c r="A139" s="302"/>
      <c r="B139" s="864"/>
      <c r="C139" s="303"/>
      <c r="D139" s="304"/>
      <c r="E139" s="304"/>
      <c r="F139" s="305"/>
      <c r="G139" s="306"/>
      <c r="H139" s="306"/>
      <c r="I139" s="307"/>
      <c r="J139" s="307"/>
      <c r="K139" s="307"/>
      <c r="L139" s="307"/>
      <c r="M139" s="308"/>
      <c r="N139" s="306"/>
      <c r="O139" s="306"/>
      <c r="P139" s="309" t="s">
        <v>31</v>
      </c>
      <c r="Q139" s="309" t="s">
        <v>31</v>
      </c>
      <c r="R139" s="308"/>
      <c r="S139" s="307"/>
      <c r="T139" s="308"/>
      <c r="U139" s="308"/>
      <c r="V139" s="308"/>
      <c r="W139" s="308"/>
      <c r="X139" s="307"/>
      <c r="Y139" s="308"/>
      <c r="Z139" s="307"/>
      <c r="AA139" s="307"/>
      <c r="AB139" s="307"/>
      <c r="AC139" s="310"/>
    </row>
    <row r="140" spans="1:29" ht="18" x14ac:dyDescent="0.25">
      <c r="A140" s="312"/>
      <c r="B140" s="864"/>
      <c r="C140" s="313"/>
      <c r="D140" s="210" t="s">
        <v>85</v>
      </c>
      <c r="E140" s="283"/>
      <c r="F140" s="195"/>
      <c r="G140" s="195"/>
      <c r="H140" s="202"/>
      <c r="I140" s="196"/>
      <c r="J140" s="208"/>
      <c r="K140" s="197"/>
      <c r="L140" s="198" t="s">
        <v>31</v>
      </c>
      <c r="M140" s="199"/>
      <c r="N140" s="203">
        <v>0</v>
      </c>
      <c r="O140" s="196"/>
      <c r="P140" s="203">
        <v>0</v>
      </c>
      <c r="Q140" s="361"/>
      <c r="R140" s="200" t="str">
        <f t="shared" ref="R140:R159" si="10">IF(P140&lt;=0.1*N140,"0K","NON AMMISSIBILE")</f>
        <v>0K</v>
      </c>
      <c r="S140" s="201"/>
      <c r="T140" s="205">
        <f t="shared" ref="T140:T159" si="11">P140+N140</f>
        <v>0</v>
      </c>
      <c r="U140" s="199"/>
      <c r="V140" s="203">
        <v>0</v>
      </c>
      <c r="W140" s="199"/>
      <c r="X140" s="205">
        <f>T140+V140</f>
        <v>0</v>
      </c>
      <c r="Y140" s="199"/>
      <c r="Z140" s="206"/>
      <c r="AA140" s="207"/>
      <c r="AB140" s="206"/>
      <c r="AC140" s="314"/>
    </row>
    <row r="141" spans="1:29" ht="18" x14ac:dyDescent="0.25">
      <c r="A141" s="312"/>
      <c r="B141" s="864"/>
      <c r="C141" s="313"/>
      <c r="D141" s="210" t="s">
        <v>86</v>
      </c>
      <c r="E141" s="283"/>
      <c r="F141" s="195"/>
      <c r="G141" s="195"/>
      <c r="H141" s="202"/>
      <c r="I141" s="196"/>
      <c r="J141" s="208" t="s">
        <v>31</v>
      </c>
      <c r="K141" s="197" t="s">
        <v>31</v>
      </c>
      <c r="L141" s="198" t="s">
        <v>31</v>
      </c>
      <c r="M141" s="199"/>
      <c r="N141" s="203">
        <v>0</v>
      </c>
      <c r="O141" s="196"/>
      <c r="P141" s="203">
        <v>0</v>
      </c>
      <c r="Q141" s="361"/>
      <c r="R141" s="200" t="str">
        <f t="shared" si="10"/>
        <v>0K</v>
      </c>
      <c r="S141" s="201"/>
      <c r="T141" s="205">
        <f t="shared" si="11"/>
        <v>0</v>
      </c>
      <c r="U141" s="199"/>
      <c r="V141" s="203">
        <v>0</v>
      </c>
      <c r="W141" s="199"/>
      <c r="X141" s="205">
        <f t="shared" ref="X141:X159" si="12">T141+V141</f>
        <v>0</v>
      </c>
      <c r="Y141" s="199"/>
      <c r="Z141" s="206"/>
      <c r="AA141" s="207"/>
      <c r="AB141" s="206"/>
      <c r="AC141" s="314"/>
    </row>
    <row r="142" spans="1:29" ht="18" x14ac:dyDescent="0.25">
      <c r="A142" s="312"/>
      <c r="B142" s="864"/>
      <c r="C142" s="313"/>
      <c r="D142" s="210" t="s">
        <v>87</v>
      </c>
      <c r="E142" s="283"/>
      <c r="F142" s="195"/>
      <c r="G142" s="195"/>
      <c r="H142" s="202"/>
      <c r="I142" s="196"/>
      <c r="J142" s="208" t="s">
        <v>31</v>
      </c>
      <c r="K142" s="197" t="s">
        <v>31</v>
      </c>
      <c r="L142" s="198" t="s">
        <v>31</v>
      </c>
      <c r="M142" s="199"/>
      <c r="N142" s="203">
        <v>0</v>
      </c>
      <c r="O142" s="196"/>
      <c r="P142" s="203">
        <v>0</v>
      </c>
      <c r="Q142" s="361"/>
      <c r="R142" s="200" t="str">
        <f t="shared" si="10"/>
        <v>0K</v>
      </c>
      <c r="S142" s="201"/>
      <c r="T142" s="205">
        <f t="shared" si="11"/>
        <v>0</v>
      </c>
      <c r="U142" s="199"/>
      <c r="V142" s="203">
        <v>0</v>
      </c>
      <c r="W142" s="199"/>
      <c r="X142" s="205">
        <f t="shared" si="12"/>
        <v>0</v>
      </c>
      <c r="Y142" s="199"/>
      <c r="Z142" s="206"/>
      <c r="AA142" s="207"/>
      <c r="AB142" s="206"/>
      <c r="AC142" s="314"/>
    </row>
    <row r="143" spans="1:29" ht="18" x14ac:dyDescent="0.25">
      <c r="A143" s="312"/>
      <c r="B143" s="864"/>
      <c r="C143" s="313"/>
      <c r="D143" s="210" t="s">
        <v>88</v>
      </c>
      <c r="E143" s="283"/>
      <c r="F143" s="195"/>
      <c r="G143" s="195"/>
      <c r="H143" s="202"/>
      <c r="I143" s="196"/>
      <c r="J143" s="208" t="s">
        <v>31</v>
      </c>
      <c r="K143" s="197" t="s">
        <v>31</v>
      </c>
      <c r="L143" s="198" t="s">
        <v>31</v>
      </c>
      <c r="M143" s="199"/>
      <c r="N143" s="203">
        <v>0</v>
      </c>
      <c r="O143" s="196"/>
      <c r="P143" s="203">
        <v>0</v>
      </c>
      <c r="Q143" s="361"/>
      <c r="R143" s="200" t="str">
        <f t="shared" si="10"/>
        <v>0K</v>
      </c>
      <c r="S143" s="201"/>
      <c r="T143" s="205">
        <f t="shared" si="11"/>
        <v>0</v>
      </c>
      <c r="U143" s="199"/>
      <c r="V143" s="203">
        <v>0</v>
      </c>
      <c r="W143" s="199"/>
      <c r="X143" s="205">
        <f t="shared" si="12"/>
        <v>0</v>
      </c>
      <c r="Y143" s="199"/>
      <c r="Z143" s="206"/>
      <c r="AA143" s="207"/>
      <c r="AB143" s="206"/>
      <c r="AC143" s="314"/>
    </row>
    <row r="144" spans="1:29" ht="18" x14ac:dyDescent="0.25">
      <c r="A144" s="312"/>
      <c r="B144" s="864"/>
      <c r="C144" s="313"/>
      <c r="D144" s="210" t="s">
        <v>89</v>
      </c>
      <c r="E144" s="283"/>
      <c r="F144" s="195"/>
      <c r="G144" s="195"/>
      <c r="H144" s="202"/>
      <c r="I144" s="196"/>
      <c r="J144" s="208" t="s">
        <v>31</v>
      </c>
      <c r="K144" s="197" t="s">
        <v>31</v>
      </c>
      <c r="L144" s="198" t="s">
        <v>31</v>
      </c>
      <c r="M144" s="199"/>
      <c r="N144" s="203">
        <v>0</v>
      </c>
      <c r="O144" s="196"/>
      <c r="P144" s="203">
        <v>0</v>
      </c>
      <c r="Q144" s="361"/>
      <c r="R144" s="200" t="str">
        <f t="shared" si="10"/>
        <v>0K</v>
      </c>
      <c r="S144" s="201"/>
      <c r="T144" s="205">
        <f t="shared" si="11"/>
        <v>0</v>
      </c>
      <c r="U144" s="199"/>
      <c r="V144" s="203">
        <v>0</v>
      </c>
      <c r="W144" s="199"/>
      <c r="X144" s="205">
        <f t="shared" si="12"/>
        <v>0</v>
      </c>
      <c r="Y144" s="199"/>
      <c r="Z144" s="206"/>
      <c r="AA144" s="207"/>
      <c r="AB144" s="206"/>
      <c r="AC144" s="314"/>
    </row>
    <row r="145" spans="1:29" ht="18" x14ac:dyDescent="0.25">
      <c r="A145" s="312"/>
      <c r="B145" s="864"/>
      <c r="C145" s="313"/>
      <c r="D145" s="210" t="s">
        <v>90</v>
      </c>
      <c r="E145" s="283"/>
      <c r="F145" s="195"/>
      <c r="G145" s="195"/>
      <c r="H145" s="202"/>
      <c r="I145" s="196"/>
      <c r="J145" s="208"/>
      <c r="K145" s="197" t="s">
        <v>31</v>
      </c>
      <c r="L145" s="198" t="s">
        <v>31</v>
      </c>
      <c r="M145" s="199"/>
      <c r="N145" s="203">
        <v>0</v>
      </c>
      <c r="O145" s="196"/>
      <c r="P145" s="203">
        <v>0</v>
      </c>
      <c r="Q145" s="361"/>
      <c r="R145" s="200" t="str">
        <f t="shared" si="10"/>
        <v>0K</v>
      </c>
      <c r="S145" s="201"/>
      <c r="T145" s="205">
        <f t="shared" si="11"/>
        <v>0</v>
      </c>
      <c r="U145" s="199"/>
      <c r="V145" s="203">
        <v>0</v>
      </c>
      <c r="W145" s="199"/>
      <c r="X145" s="205">
        <f t="shared" si="12"/>
        <v>0</v>
      </c>
      <c r="Y145" s="199"/>
      <c r="Z145" s="206"/>
      <c r="AA145" s="207"/>
      <c r="AB145" s="206"/>
      <c r="AC145" s="314"/>
    </row>
    <row r="146" spans="1:29" ht="18" x14ac:dyDescent="0.25">
      <c r="A146" s="312"/>
      <c r="B146" s="864"/>
      <c r="C146" s="313"/>
      <c r="D146" s="210" t="s">
        <v>91</v>
      </c>
      <c r="E146" s="283"/>
      <c r="F146" s="195"/>
      <c r="G146" s="195"/>
      <c r="H146" s="202"/>
      <c r="I146" s="196"/>
      <c r="J146" s="208" t="s">
        <v>31</v>
      </c>
      <c r="K146" s="197"/>
      <c r="L146" s="198" t="s">
        <v>31</v>
      </c>
      <c r="M146" s="199"/>
      <c r="N146" s="203">
        <v>0</v>
      </c>
      <c r="O146" s="196"/>
      <c r="P146" s="203">
        <v>0</v>
      </c>
      <c r="Q146" s="361"/>
      <c r="R146" s="200" t="str">
        <f t="shared" si="10"/>
        <v>0K</v>
      </c>
      <c r="S146" s="201"/>
      <c r="T146" s="205">
        <f t="shared" si="11"/>
        <v>0</v>
      </c>
      <c r="U146" s="199"/>
      <c r="V146" s="203">
        <v>0</v>
      </c>
      <c r="W146" s="199"/>
      <c r="X146" s="205">
        <f t="shared" si="12"/>
        <v>0</v>
      </c>
      <c r="Y146" s="199"/>
      <c r="Z146" s="206"/>
      <c r="AA146" s="207"/>
      <c r="AB146" s="206"/>
      <c r="AC146" s="314"/>
    </row>
    <row r="147" spans="1:29" ht="18" x14ac:dyDescent="0.25">
      <c r="A147" s="312"/>
      <c r="B147" s="864"/>
      <c r="C147" s="313"/>
      <c r="D147" s="210" t="s">
        <v>92</v>
      </c>
      <c r="E147" s="283"/>
      <c r="F147" s="195"/>
      <c r="G147" s="195"/>
      <c r="H147" s="202"/>
      <c r="I147" s="196"/>
      <c r="J147" s="209"/>
      <c r="K147" s="197" t="s">
        <v>31</v>
      </c>
      <c r="L147" s="198" t="s">
        <v>31</v>
      </c>
      <c r="M147" s="199"/>
      <c r="N147" s="203">
        <v>0</v>
      </c>
      <c r="O147" s="196"/>
      <c r="P147" s="203">
        <v>0</v>
      </c>
      <c r="Q147" s="361"/>
      <c r="R147" s="200" t="str">
        <f t="shared" si="10"/>
        <v>0K</v>
      </c>
      <c r="S147" s="201"/>
      <c r="T147" s="205">
        <f t="shared" si="11"/>
        <v>0</v>
      </c>
      <c r="U147" s="199"/>
      <c r="V147" s="203">
        <v>0</v>
      </c>
      <c r="W147" s="199"/>
      <c r="X147" s="205">
        <f t="shared" si="12"/>
        <v>0</v>
      </c>
      <c r="Y147" s="199"/>
      <c r="Z147" s="206"/>
      <c r="AA147" s="207"/>
      <c r="AB147" s="206"/>
      <c r="AC147" s="314"/>
    </row>
    <row r="148" spans="1:29" ht="18" x14ac:dyDescent="0.25">
      <c r="A148" s="312"/>
      <c r="B148" s="864"/>
      <c r="C148" s="313"/>
      <c r="D148" s="210" t="s">
        <v>93</v>
      </c>
      <c r="E148" s="283"/>
      <c r="F148" s="195"/>
      <c r="G148" s="195"/>
      <c r="H148" s="202"/>
      <c r="I148" s="196"/>
      <c r="J148" s="208" t="s">
        <v>31</v>
      </c>
      <c r="K148" s="197" t="s">
        <v>31</v>
      </c>
      <c r="L148" s="198" t="s">
        <v>31</v>
      </c>
      <c r="M148" s="199"/>
      <c r="N148" s="203">
        <v>0</v>
      </c>
      <c r="O148" s="196"/>
      <c r="P148" s="203">
        <v>0</v>
      </c>
      <c r="Q148" s="361"/>
      <c r="R148" s="200" t="str">
        <f t="shared" si="10"/>
        <v>0K</v>
      </c>
      <c r="S148" s="201"/>
      <c r="T148" s="205">
        <f t="shared" si="11"/>
        <v>0</v>
      </c>
      <c r="U148" s="199"/>
      <c r="V148" s="203">
        <v>0</v>
      </c>
      <c r="W148" s="199"/>
      <c r="X148" s="205">
        <f t="shared" si="12"/>
        <v>0</v>
      </c>
      <c r="Y148" s="199"/>
      <c r="Z148" s="206"/>
      <c r="AA148" s="207"/>
      <c r="AB148" s="206"/>
      <c r="AC148" s="314"/>
    </row>
    <row r="149" spans="1:29" ht="18" x14ac:dyDescent="0.25">
      <c r="A149" s="312"/>
      <c r="B149" s="864"/>
      <c r="C149" s="313"/>
      <c r="D149" s="210" t="s">
        <v>94</v>
      </c>
      <c r="E149" s="283"/>
      <c r="F149" s="195"/>
      <c r="G149" s="195"/>
      <c r="H149" s="202"/>
      <c r="I149" s="196"/>
      <c r="J149" s="208" t="s">
        <v>31</v>
      </c>
      <c r="K149" s="197" t="s">
        <v>31</v>
      </c>
      <c r="L149" s="198" t="s">
        <v>31</v>
      </c>
      <c r="M149" s="199"/>
      <c r="N149" s="203">
        <v>0</v>
      </c>
      <c r="O149" s="196"/>
      <c r="P149" s="203">
        <v>0</v>
      </c>
      <c r="Q149" s="361"/>
      <c r="R149" s="200" t="str">
        <f t="shared" si="10"/>
        <v>0K</v>
      </c>
      <c r="S149" s="201"/>
      <c r="T149" s="205">
        <f t="shared" si="11"/>
        <v>0</v>
      </c>
      <c r="U149" s="199"/>
      <c r="V149" s="203">
        <v>0</v>
      </c>
      <c r="W149" s="199"/>
      <c r="X149" s="205">
        <f t="shared" si="12"/>
        <v>0</v>
      </c>
      <c r="Y149" s="199"/>
      <c r="Z149" s="206"/>
      <c r="AA149" s="207"/>
      <c r="AB149" s="206"/>
      <c r="AC149" s="314"/>
    </row>
    <row r="150" spans="1:29" ht="18" x14ac:dyDescent="0.25">
      <c r="A150" s="312"/>
      <c r="B150" s="864"/>
      <c r="C150" s="313"/>
      <c r="D150" s="210" t="s">
        <v>95</v>
      </c>
      <c r="E150" s="283"/>
      <c r="F150" s="195"/>
      <c r="G150" s="195"/>
      <c r="H150" s="202"/>
      <c r="I150" s="196"/>
      <c r="J150" s="208" t="s">
        <v>31</v>
      </c>
      <c r="K150" s="197" t="s">
        <v>31</v>
      </c>
      <c r="L150" s="198" t="s">
        <v>31</v>
      </c>
      <c r="M150" s="199"/>
      <c r="N150" s="203">
        <v>0</v>
      </c>
      <c r="O150" s="196"/>
      <c r="P150" s="203">
        <v>0</v>
      </c>
      <c r="Q150" s="361"/>
      <c r="R150" s="200" t="str">
        <f t="shared" si="10"/>
        <v>0K</v>
      </c>
      <c r="S150" s="201"/>
      <c r="T150" s="205">
        <f t="shared" si="11"/>
        <v>0</v>
      </c>
      <c r="U150" s="199"/>
      <c r="V150" s="203">
        <v>0</v>
      </c>
      <c r="W150" s="199"/>
      <c r="X150" s="205">
        <f t="shared" si="12"/>
        <v>0</v>
      </c>
      <c r="Y150" s="199"/>
      <c r="Z150" s="206"/>
      <c r="AA150" s="207"/>
      <c r="AB150" s="206"/>
      <c r="AC150" s="314"/>
    </row>
    <row r="151" spans="1:29" ht="18" x14ac:dyDescent="0.25">
      <c r="A151" s="312"/>
      <c r="B151" s="864"/>
      <c r="C151" s="313"/>
      <c r="D151" s="210" t="s">
        <v>96</v>
      </c>
      <c r="E151" s="283"/>
      <c r="F151" s="195"/>
      <c r="G151" s="195"/>
      <c r="H151" s="202"/>
      <c r="I151" s="196"/>
      <c r="J151" s="208" t="s">
        <v>31</v>
      </c>
      <c r="K151" s="197" t="s">
        <v>31</v>
      </c>
      <c r="L151" s="198" t="s">
        <v>31</v>
      </c>
      <c r="M151" s="199"/>
      <c r="N151" s="203">
        <v>0</v>
      </c>
      <c r="O151" s="196"/>
      <c r="P151" s="203">
        <v>0</v>
      </c>
      <c r="Q151" s="361"/>
      <c r="R151" s="200" t="str">
        <f t="shared" si="10"/>
        <v>0K</v>
      </c>
      <c r="S151" s="201"/>
      <c r="T151" s="205">
        <f t="shared" si="11"/>
        <v>0</v>
      </c>
      <c r="U151" s="199"/>
      <c r="V151" s="203">
        <v>0</v>
      </c>
      <c r="W151" s="199"/>
      <c r="X151" s="205">
        <f t="shared" si="12"/>
        <v>0</v>
      </c>
      <c r="Y151" s="199"/>
      <c r="Z151" s="206"/>
      <c r="AA151" s="207"/>
      <c r="AB151" s="206"/>
      <c r="AC151" s="314"/>
    </row>
    <row r="152" spans="1:29" ht="18" x14ac:dyDescent="0.25">
      <c r="A152" s="312"/>
      <c r="B152" s="864"/>
      <c r="C152" s="313"/>
      <c r="D152" s="210" t="s">
        <v>97</v>
      </c>
      <c r="E152" s="283"/>
      <c r="F152" s="195"/>
      <c r="G152" s="195"/>
      <c r="H152" s="202"/>
      <c r="I152" s="196"/>
      <c r="J152" s="208" t="s">
        <v>31</v>
      </c>
      <c r="K152" s="197" t="s">
        <v>31</v>
      </c>
      <c r="L152" s="198" t="s">
        <v>31</v>
      </c>
      <c r="M152" s="199"/>
      <c r="N152" s="203">
        <v>0</v>
      </c>
      <c r="O152" s="196"/>
      <c r="P152" s="203">
        <v>0</v>
      </c>
      <c r="Q152" s="361"/>
      <c r="R152" s="200" t="str">
        <f t="shared" si="10"/>
        <v>0K</v>
      </c>
      <c r="S152" s="201"/>
      <c r="T152" s="205">
        <f t="shared" si="11"/>
        <v>0</v>
      </c>
      <c r="U152" s="199"/>
      <c r="V152" s="203">
        <v>0</v>
      </c>
      <c r="W152" s="199"/>
      <c r="X152" s="205">
        <f t="shared" si="12"/>
        <v>0</v>
      </c>
      <c r="Y152" s="199"/>
      <c r="Z152" s="206"/>
      <c r="AA152" s="207"/>
      <c r="AB152" s="206"/>
      <c r="AC152" s="314"/>
    </row>
    <row r="153" spans="1:29" ht="18" x14ac:dyDescent="0.25">
      <c r="A153" s="312"/>
      <c r="B153" s="864"/>
      <c r="C153" s="313"/>
      <c r="D153" s="210" t="s">
        <v>98</v>
      </c>
      <c r="E153" s="283"/>
      <c r="F153" s="195"/>
      <c r="G153" s="195"/>
      <c r="H153" s="202"/>
      <c r="I153" s="196"/>
      <c r="J153" s="208" t="s">
        <v>31</v>
      </c>
      <c r="K153" s="197" t="s">
        <v>31</v>
      </c>
      <c r="L153" s="198" t="s">
        <v>31</v>
      </c>
      <c r="M153" s="199"/>
      <c r="N153" s="203">
        <v>0</v>
      </c>
      <c r="O153" s="196"/>
      <c r="P153" s="203">
        <v>0</v>
      </c>
      <c r="Q153" s="361"/>
      <c r="R153" s="200" t="str">
        <f t="shared" si="10"/>
        <v>0K</v>
      </c>
      <c r="S153" s="201"/>
      <c r="T153" s="205">
        <f t="shared" si="11"/>
        <v>0</v>
      </c>
      <c r="U153" s="199"/>
      <c r="V153" s="203">
        <v>0</v>
      </c>
      <c r="W153" s="199"/>
      <c r="X153" s="205">
        <f t="shared" si="12"/>
        <v>0</v>
      </c>
      <c r="Y153" s="199"/>
      <c r="Z153" s="206"/>
      <c r="AA153" s="207"/>
      <c r="AB153" s="206"/>
      <c r="AC153" s="314"/>
    </row>
    <row r="154" spans="1:29" ht="18" x14ac:dyDescent="0.25">
      <c r="A154" s="312"/>
      <c r="B154" s="864"/>
      <c r="C154" s="313"/>
      <c r="D154" s="210" t="s">
        <v>99</v>
      </c>
      <c r="E154" s="283"/>
      <c r="F154" s="195"/>
      <c r="G154" s="195"/>
      <c r="H154" s="202"/>
      <c r="I154" s="196"/>
      <c r="J154" s="208" t="s">
        <v>31</v>
      </c>
      <c r="K154" s="197" t="s">
        <v>31</v>
      </c>
      <c r="L154" s="198" t="s">
        <v>31</v>
      </c>
      <c r="M154" s="199"/>
      <c r="N154" s="203">
        <v>0</v>
      </c>
      <c r="O154" s="196"/>
      <c r="P154" s="203">
        <v>0</v>
      </c>
      <c r="Q154" s="361"/>
      <c r="R154" s="200" t="str">
        <f t="shared" si="10"/>
        <v>0K</v>
      </c>
      <c r="S154" s="201"/>
      <c r="T154" s="205">
        <f t="shared" si="11"/>
        <v>0</v>
      </c>
      <c r="U154" s="199"/>
      <c r="V154" s="203">
        <v>0</v>
      </c>
      <c r="W154" s="199"/>
      <c r="X154" s="205">
        <f t="shared" si="12"/>
        <v>0</v>
      </c>
      <c r="Y154" s="199"/>
      <c r="Z154" s="206"/>
      <c r="AA154" s="207"/>
      <c r="AB154" s="206"/>
      <c r="AC154" s="314"/>
    </row>
    <row r="155" spans="1:29" ht="18" x14ac:dyDescent="0.25">
      <c r="A155" s="312"/>
      <c r="B155" s="864"/>
      <c r="C155" s="313"/>
      <c r="D155" s="210" t="s">
        <v>100</v>
      </c>
      <c r="E155" s="283"/>
      <c r="F155" s="195"/>
      <c r="G155" s="195"/>
      <c r="H155" s="202"/>
      <c r="I155" s="196"/>
      <c r="J155" s="208" t="s">
        <v>31</v>
      </c>
      <c r="K155" s="197" t="s">
        <v>31</v>
      </c>
      <c r="L155" s="198" t="s">
        <v>31</v>
      </c>
      <c r="M155" s="199"/>
      <c r="N155" s="203">
        <v>0</v>
      </c>
      <c r="O155" s="196"/>
      <c r="P155" s="203">
        <v>0</v>
      </c>
      <c r="Q155" s="361"/>
      <c r="R155" s="200" t="str">
        <f t="shared" si="10"/>
        <v>0K</v>
      </c>
      <c r="S155" s="201"/>
      <c r="T155" s="205">
        <f t="shared" si="11"/>
        <v>0</v>
      </c>
      <c r="U155" s="199"/>
      <c r="V155" s="203">
        <v>0</v>
      </c>
      <c r="W155" s="199"/>
      <c r="X155" s="205">
        <f t="shared" si="12"/>
        <v>0</v>
      </c>
      <c r="Y155" s="199"/>
      <c r="Z155" s="206"/>
      <c r="AA155" s="207"/>
      <c r="AB155" s="206"/>
      <c r="AC155" s="314"/>
    </row>
    <row r="156" spans="1:29" ht="18" x14ac:dyDescent="0.25">
      <c r="A156" s="312"/>
      <c r="B156" s="864"/>
      <c r="C156" s="313"/>
      <c r="D156" s="210" t="s">
        <v>101</v>
      </c>
      <c r="E156" s="283"/>
      <c r="F156" s="195"/>
      <c r="G156" s="195"/>
      <c r="H156" s="202"/>
      <c r="I156" s="196"/>
      <c r="J156" s="208" t="s">
        <v>31</v>
      </c>
      <c r="K156" s="197" t="s">
        <v>31</v>
      </c>
      <c r="L156" s="198" t="s">
        <v>31</v>
      </c>
      <c r="M156" s="199"/>
      <c r="N156" s="203">
        <v>0</v>
      </c>
      <c r="O156" s="196"/>
      <c r="P156" s="203">
        <v>0</v>
      </c>
      <c r="Q156" s="361"/>
      <c r="R156" s="200" t="str">
        <f t="shared" si="10"/>
        <v>0K</v>
      </c>
      <c r="S156" s="201"/>
      <c r="T156" s="205">
        <f t="shared" si="11"/>
        <v>0</v>
      </c>
      <c r="U156" s="199"/>
      <c r="V156" s="203">
        <v>0</v>
      </c>
      <c r="W156" s="199"/>
      <c r="X156" s="205">
        <f t="shared" si="12"/>
        <v>0</v>
      </c>
      <c r="Y156" s="199"/>
      <c r="Z156" s="206"/>
      <c r="AA156" s="207"/>
      <c r="AB156" s="206"/>
      <c r="AC156" s="314"/>
    </row>
    <row r="157" spans="1:29" ht="18" x14ac:dyDescent="0.25">
      <c r="A157" s="312"/>
      <c r="B157" s="864"/>
      <c r="C157" s="313"/>
      <c r="D157" s="210" t="s">
        <v>102</v>
      </c>
      <c r="E157" s="283"/>
      <c r="F157" s="195"/>
      <c r="G157" s="195"/>
      <c r="H157" s="202"/>
      <c r="I157" s="196"/>
      <c r="J157" s="208" t="s">
        <v>31</v>
      </c>
      <c r="K157" s="197" t="s">
        <v>31</v>
      </c>
      <c r="L157" s="198" t="s">
        <v>31</v>
      </c>
      <c r="M157" s="199"/>
      <c r="N157" s="203">
        <v>0</v>
      </c>
      <c r="O157" s="196"/>
      <c r="P157" s="203">
        <v>0</v>
      </c>
      <c r="Q157" s="361"/>
      <c r="R157" s="200" t="str">
        <f t="shared" si="10"/>
        <v>0K</v>
      </c>
      <c r="S157" s="201"/>
      <c r="T157" s="205">
        <f t="shared" si="11"/>
        <v>0</v>
      </c>
      <c r="U157" s="199"/>
      <c r="V157" s="203">
        <v>0</v>
      </c>
      <c r="W157" s="199"/>
      <c r="X157" s="205">
        <f t="shared" si="12"/>
        <v>0</v>
      </c>
      <c r="Y157" s="199"/>
      <c r="Z157" s="206"/>
      <c r="AA157" s="207"/>
      <c r="AB157" s="206"/>
      <c r="AC157" s="314"/>
    </row>
    <row r="158" spans="1:29" ht="18" x14ac:dyDescent="0.25">
      <c r="A158" s="312"/>
      <c r="B158" s="864"/>
      <c r="C158" s="313"/>
      <c r="D158" s="210" t="s">
        <v>103</v>
      </c>
      <c r="E158" s="283"/>
      <c r="F158" s="195"/>
      <c r="G158" s="195"/>
      <c r="H158" s="202"/>
      <c r="I158" s="196"/>
      <c r="J158" s="208" t="s">
        <v>31</v>
      </c>
      <c r="K158" s="197" t="s">
        <v>31</v>
      </c>
      <c r="L158" s="198" t="s">
        <v>31</v>
      </c>
      <c r="M158" s="199"/>
      <c r="N158" s="203">
        <v>0</v>
      </c>
      <c r="O158" s="196"/>
      <c r="P158" s="203">
        <v>0</v>
      </c>
      <c r="Q158" s="361"/>
      <c r="R158" s="200" t="str">
        <f t="shared" si="10"/>
        <v>0K</v>
      </c>
      <c r="S158" s="201"/>
      <c r="T158" s="205">
        <f t="shared" si="11"/>
        <v>0</v>
      </c>
      <c r="U158" s="199"/>
      <c r="V158" s="203">
        <v>0</v>
      </c>
      <c r="W158" s="199"/>
      <c r="X158" s="205">
        <f t="shared" si="12"/>
        <v>0</v>
      </c>
      <c r="Y158" s="199"/>
      <c r="Z158" s="206"/>
      <c r="AA158" s="207"/>
      <c r="AB158" s="206"/>
      <c r="AC158" s="314"/>
    </row>
    <row r="159" spans="1:29" ht="18" x14ac:dyDescent="0.25">
      <c r="A159" s="312"/>
      <c r="B159" s="864"/>
      <c r="C159" s="313"/>
      <c r="D159" s="210" t="s">
        <v>104</v>
      </c>
      <c r="E159" s="283"/>
      <c r="F159" s="195"/>
      <c r="G159" s="195"/>
      <c r="H159" s="202"/>
      <c r="I159" s="196"/>
      <c r="J159" s="208" t="s">
        <v>31</v>
      </c>
      <c r="K159" s="197" t="s">
        <v>31</v>
      </c>
      <c r="L159" s="198" t="s">
        <v>31</v>
      </c>
      <c r="M159" s="199"/>
      <c r="N159" s="203">
        <v>0</v>
      </c>
      <c r="O159" s="196"/>
      <c r="P159" s="203">
        <v>0</v>
      </c>
      <c r="Q159" s="361"/>
      <c r="R159" s="200" t="str">
        <f t="shared" si="10"/>
        <v>0K</v>
      </c>
      <c r="S159" s="201"/>
      <c r="T159" s="205">
        <f t="shared" si="11"/>
        <v>0</v>
      </c>
      <c r="U159" s="199"/>
      <c r="V159" s="203">
        <v>0</v>
      </c>
      <c r="W159" s="199"/>
      <c r="X159" s="205">
        <f t="shared" si="12"/>
        <v>0</v>
      </c>
      <c r="Y159" s="199"/>
      <c r="Z159" s="206"/>
      <c r="AA159" s="207"/>
      <c r="AB159" s="206"/>
      <c r="AC159" s="314"/>
    </row>
    <row r="160" spans="1:29" ht="18.75" thickBot="1" x14ac:dyDescent="0.3">
      <c r="A160" s="312"/>
      <c r="B160" s="864"/>
      <c r="C160" s="313"/>
      <c r="D160" s="283"/>
      <c r="E160" s="283"/>
      <c r="F160" s="316"/>
      <c r="G160" s="317"/>
      <c r="H160" s="318"/>
      <c r="I160" s="319"/>
      <c r="J160" s="320"/>
      <c r="K160" s="320"/>
      <c r="L160" s="320"/>
      <c r="M160" s="321"/>
      <c r="N160" s="322"/>
      <c r="O160" s="319"/>
      <c r="P160" s="322"/>
      <c r="Q160" s="322"/>
      <c r="R160" s="321"/>
      <c r="S160" s="323"/>
      <c r="T160" s="324"/>
      <c r="U160" s="321"/>
      <c r="V160" s="324"/>
      <c r="W160" s="321"/>
      <c r="X160" s="325"/>
      <c r="Y160" s="321"/>
      <c r="Z160" s="326"/>
      <c r="AA160" s="326"/>
      <c r="AB160" s="326"/>
      <c r="AC160" s="314"/>
    </row>
    <row r="161" spans="1:29" ht="18.75" thickBot="1" x14ac:dyDescent="0.3">
      <c r="A161" s="312"/>
      <c r="B161" s="864"/>
      <c r="C161" s="313"/>
      <c r="D161" s="283"/>
      <c r="E161" s="283"/>
      <c r="F161" s="844" t="s">
        <v>52</v>
      </c>
      <c r="G161" s="845"/>
      <c r="H161" s="845"/>
      <c r="I161" s="845"/>
      <c r="J161" s="845"/>
      <c r="K161" s="846"/>
      <c r="L161" s="176">
        <f>SUM(L140:L159)</f>
        <v>0</v>
      </c>
      <c r="M161" s="321"/>
      <c r="N161" s="175">
        <f>SUM(N140:N159)</f>
        <v>0</v>
      </c>
      <c r="O161" s="319"/>
      <c r="P161" s="175">
        <f>SUM(P140:P159)</f>
        <v>0</v>
      </c>
      <c r="Q161" s="175">
        <f>SUM(Q140:Q159)</f>
        <v>0</v>
      </c>
      <c r="R161" s="321"/>
      <c r="S161" s="323"/>
      <c r="T161" s="175">
        <f>SUM(T140:T159)</f>
        <v>0</v>
      </c>
      <c r="U161" s="321"/>
      <c r="V161" s="175">
        <f>SUM(V140:V159)</f>
        <v>0</v>
      </c>
      <c r="W161" s="321"/>
      <c r="X161" s="175">
        <f>SUM(X140:X159)</f>
        <v>0</v>
      </c>
      <c r="Y161" s="321"/>
      <c r="Z161" s="326"/>
      <c r="AA161" s="326"/>
      <c r="AB161" s="326"/>
      <c r="AC161" s="314"/>
    </row>
    <row r="162" spans="1:29" ht="16.5" thickBot="1" x14ac:dyDescent="0.3">
      <c r="A162" s="327"/>
      <c r="B162" s="864"/>
      <c r="C162" s="328"/>
      <c r="D162" s="329"/>
      <c r="E162" s="329"/>
      <c r="F162" s="330"/>
      <c r="G162" s="50"/>
      <c r="H162" s="50" t="s">
        <v>31</v>
      </c>
      <c r="I162" s="50"/>
      <c r="J162" s="50"/>
      <c r="K162" s="50"/>
      <c r="L162" s="50"/>
      <c r="M162" s="331"/>
      <c r="N162" s="50" t="s">
        <v>31</v>
      </c>
      <c r="O162" s="50"/>
      <c r="P162" s="847" t="s">
        <v>31</v>
      </c>
      <c r="Q162" s="847"/>
      <c r="R162" s="331"/>
      <c r="S162" s="332"/>
      <c r="T162" s="331"/>
      <c r="U162" s="331"/>
      <c r="V162" s="331"/>
      <c r="W162" s="331"/>
      <c r="X162" s="332"/>
      <c r="Y162" s="331"/>
      <c r="Z162" s="332"/>
      <c r="AA162" s="332"/>
      <c r="AB162" s="332"/>
      <c r="AC162" s="333"/>
    </row>
    <row r="163" spans="1:29" ht="16.5" thickBot="1" x14ac:dyDescent="0.3">
      <c r="A163" s="327"/>
      <c r="B163" s="864"/>
      <c r="C163" s="328"/>
      <c r="D163" s="329"/>
      <c r="E163" s="329"/>
      <c r="F163" s="848" t="s">
        <v>53</v>
      </c>
      <c r="G163" s="849"/>
      <c r="H163" s="849"/>
      <c r="I163" s="849"/>
      <c r="J163" s="849"/>
      <c r="K163" s="849"/>
      <c r="L163" s="849"/>
      <c r="M163" s="849"/>
      <c r="N163" s="849"/>
      <c r="O163" s="849"/>
      <c r="P163" s="849"/>
      <c r="Q163" s="850"/>
      <c r="R163" s="331"/>
      <c r="S163" s="332"/>
      <c r="T163" s="177">
        <f>VLOOKUP(G6,'dati scheda tecnica'!A5:U36,8,FALSE)</f>
        <v>0</v>
      </c>
      <c r="U163" s="331"/>
      <c r="V163" s="554"/>
      <c r="W163" s="331"/>
      <c r="X163" s="554"/>
      <c r="Y163" s="331"/>
      <c r="Z163" s="332"/>
      <c r="AA163" s="332"/>
      <c r="AB163" s="332"/>
      <c r="AC163" s="333"/>
    </row>
    <row r="164" spans="1:29" ht="16.5" thickBot="1" x14ac:dyDescent="0.3">
      <c r="A164" s="327"/>
      <c r="B164" s="864"/>
      <c r="C164" s="328"/>
      <c r="D164" s="329"/>
      <c r="E164" s="329"/>
      <c r="F164" s="330"/>
      <c r="G164" s="50"/>
      <c r="H164" s="50"/>
      <c r="I164" s="50"/>
      <c r="J164" s="50"/>
      <c r="K164" s="50"/>
      <c r="L164" s="50"/>
      <c r="M164" s="331"/>
      <c r="N164" s="50"/>
      <c r="O164" s="50"/>
      <c r="P164" s="331"/>
      <c r="Q164" s="331"/>
      <c r="R164" s="331"/>
      <c r="S164" s="332"/>
      <c r="T164" s="331"/>
      <c r="U164" s="331"/>
      <c r="V164" s="331"/>
      <c r="W164" s="331"/>
      <c r="X164" s="332"/>
      <c r="Y164" s="331"/>
      <c r="Z164" s="332"/>
      <c r="AA164" s="332"/>
      <c r="AB164" s="332"/>
      <c r="AC164" s="333"/>
    </row>
    <row r="165" spans="1:29" ht="16.5" thickBot="1" x14ac:dyDescent="0.3">
      <c r="A165" s="327"/>
      <c r="B165" s="864"/>
      <c r="C165" s="328"/>
      <c r="D165" s="329"/>
      <c r="E165" s="329"/>
      <c r="F165" s="803" t="s">
        <v>54</v>
      </c>
      <c r="G165" s="804"/>
      <c r="H165" s="804"/>
      <c r="I165" s="804"/>
      <c r="J165" s="804"/>
      <c r="K165" s="804"/>
      <c r="L165" s="804"/>
      <c r="M165" s="804"/>
      <c r="N165" s="804"/>
      <c r="O165" s="804"/>
      <c r="P165" s="804"/>
      <c r="Q165" s="804"/>
      <c r="R165" s="805"/>
      <c r="S165" s="335"/>
      <c r="T165" s="178" t="s">
        <v>55</v>
      </c>
      <c r="U165" s="178"/>
      <c r="V165" s="558"/>
      <c r="W165" s="178"/>
      <c r="X165" s="335"/>
      <c r="Y165" s="178"/>
      <c r="Z165" s="335"/>
      <c r="AA165" s="335"/>
      <c r="AB165" s="179"/>
      <c r="AC165" s="333"/>
    </row>
    <row r="166" spans="1:29" ht="15.75" x14ac:dyDescent="0.25">
      <c r="A166" s="259"/>
      <c r="B166" s="864"/>
      <c r="D166" s="336"/>
      <c r="E166" s="336"/>
      <c r="F166" s="806"/>
      <c r="G166" s="807"/>
      <c r="H166" s="807"/>
      <c r="I166" s="807"/>
      <c r="J166" s="807"/>
      <c r="K166" s="807"/>
      <c r="L166" s="807"/>
      <c r="M166" s="807"/>
      <c r="N166" s="807"/>
      <c r="O166" s="807"/>
      <c r="P166" s="807"/>
      <c r="Q166" s="807"/>
      <c r="R166" s="808"/>
      <c r="S166" s="555"/>
      <c r="T166" s="34" t="s">
        <v>57</v>
      </c>
      <c r="U166" s="51"/>
      <c r="V166" s="559"/>
      <c r="W166" s="51"/>
      <c r="X166" s="559"/>
      <c r="Y166" s="51"/>
      <c r="Z166" s="337"/>
      <c r="AA166" s="337"/>
      <c r="AB166" s="560"/>
      <c r="AC166" s="260"/>
    </row>
    <row r="167" spans="1:29" ht="16.5" thickBot="1" x14ac:dyDescent="0.3">
      <c r="A167" s="259"/>
      <c r="B167" s="864"/>
      <c r="D167" s="336"/>
      <c r="E167" s="336"/>
      <c r="F167" s="809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1"/>
      <c r="S167" s="338"/>
      <c r="T167" s="180">
        <f>ABS(T163-T161)</f>
        <v>0</v>
      </c>
      <c r="U167" s="339"/>
      <c r="V167" s="561"/>
      <c r="W167" s="339"/>
      <c r="X167" s="561"/>
      <c r="Y167" s="339"/>
      <c r="Z167" s="338"/>
      <c r="AA167" s="338"/>
      <c r="AB167" s="562"/>
      <c r="AC167" s="260"/>
    </row>
    <row r="168" spans="1:29" ht="16.5" thickBot="1" x14ac:dyDescent="0.3">
      <c r="A168" s="259"/>
      <c r="B168" s="864"/>
      <c r="D168" s="336"/>
      <c r="E168" s="336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37"/>
      <c r="T168" s="51"/>
      <c r="U168" s="51"/>
      <c r="V168" s="51"/>
      <c r="W168" s="51"/>
      <c r="X168" s="51"/>
      <c r="Y168" s="51"/>
      <c r="Z168" s="337"/>
      <c r="AA168" s="337"/>
      <c r="AB168" s="337"/>
      <c r="AC168" s="260"/>
    </row>
    <row r="169" spans="1:29" ht="15.75" x14ac:dyDescent="0.25">
      <c r="A169" s="259"/>
      <c r="B169" s="864"/>
      <c r="D169" s="336"/>
      <c r="E169" s="336"/>
      <c r="F169" s="854" t="s">
        <v>6</v>
      </c>
      <c r="G169" s="855"/>
      <c r="H169" s="855"/>
      <c r="I169" s="855"/>
      <c r="J169" s="855"/>
      <c r="K169" s="855"/>
      <c r="L169" s="855"/>
      <c r="M169" s="855"/>
      <c r="N169" s="855"/>
      <c r="O169" s="855"/>
      <c r="P169" s="855"/>
      <c r="Q169" s="855"/>
      <c r="R169" s="855"/>
      <c r="S169" s="855"/>
      <c r="T169" s="855"/>
      <c r="U169" s="855"/>
      <c r="V169" s="855"/>
      <c r="W169" s="855"/>
      <c r="X169" s="856"/>
      <c r="Y169" s="51"/>
      <c r="Z169" s="337"/>
      <c r="AA169" s="337"/>
      <c r="AB169" s="337"/>
      <c r="AC169" s="260"/>
    </row>
    <row r="170" spans="1:29" ht="15.75" x14ac:dyDescent="0.25">
      <c r="A170" s="259"/>
      <c r="B170" s="864"/>
      <c r="D170" s="336"/>
      <c r="E170" s="336"/>
      <c r="F170" s="857"/>
      <c r="G170" s="858"/>
      <c r="H170" s="858"/>
      <c r="I170" s="858"/>
      <c r="J170" s="858"/>
      <c r="K170" s="858"/>
      <c r="L170" s="858"/>
      <c r="M170" s="858"/>
      <c r="N170" s="858"/>
      <c r="O170" s="858"/>
      <c r="P170" s="858"/>
      <c r="Q170" s="858"/>
      <c r="R170" s="858"/>
      <c r="S170" s="858"/>
      <c r="T170" s="858"/>
      <c r="U170" s="858"/>
      <c r="V170" s="858"/>
      <c r="W170" s="858"/>
      <c r="X170" s="859"/>
      <c r="Y170" s="51"/>
      <c r="Z170" s="337"/>
      <c r="AA170" s="337"/>
      <c r="AB170" s="337"/>
      <c r="AC170" s="260"/>
    </row>
    <row r="171" spans="1:29" ht="15.75" thickBot="1" x14ac:dyDescent="0.3">
      <c r="A171" s="259"/>
      <c r="B171" s="865"/>
      <c r="F171" s="860"/>
      <c r="G171" s="861"/>
      <c r="H171" s="861"/>
      <c r="I171" s="861"/>
      <c r="J171" s="861"/>
      <c r="K171" s="861"/>
      <c r="L171" s="861"/>
      <c r="M171" s="861"/>
      <c r="N171" s="861"/>
      <c r="O171" s="861"/>
      <c r="P171" s="861"/>
      <c r="Q171" s="861"/>
      <c r="R171" s="861"/>
      <c r="S171" s="861"/>
      <c r="T171" s="861"/>
      <c r="U171" s="861"/>
      <c r="V171" s="861"/>
      <c r="W171" s="861"/>
      <c r="X171" s="862"/>
      <c r="Y171" s="51"/>
      <c r="Z171" s="337"/>
      <c r="AA171" s="337"/>
      <c r="AB171" s="337"/>
      <c r="AC171" s="260"/>
    </row>
    <row r="172" spans="1:29" x14ac:dyDescent="0.25">
      <c r="A172" s="259"/>
      <c r="F172" s="349"/>
      <c r="G172" s="350"/>
      <c r="H172" s="337"/>
      <c r="I172" s="337"/>
      <c r="J172" s="351"/>
      <c r="K172" s="351"/>
      <c r="L172" s="351"/>
      <c r="M172" s="51"/>
      <c r="N172" s="337"/>
      <c r="O172" s="350"/>
      <c r="P172" s="337"/>
      <c r="Q172" s="337"/>
      <c r="R172" s="51"/>
      <c r="S172" s="337"/>
      <c r="T172" s="51"/>
      <c r="U172" s="51"/>
      <c r="V172" s="51"/>
      <c r="W172" s="51"/>
      <c r="X172" s="337"/>
      <c r="Y172" s="51"/>
      <c r="Z172" s="337"/>
      <c r="AA172" s="337"/>
      <c r="AB172" s="337"/>
      <c r="AC172" s="260"/>
    </row>
    <row r="173" spans="1:29" ht="15.75" thickBot="1" x14ac:dyDescent="0.3">
      <c r="A173" s="341"/>
      <c r="B173" s="342"/>
      <c r="C173" s="343"/>
      <c r="D173" s="344"/>
      <c r="E173" s="344"/>
      <c r="F173" s="345"/>
      <c r="G173" s="346"/>
      <c r="H173" s="338"/>
      <c r="I173" s="338"/>
      <c r="J173" s="347"/>
      <c r="K173" s="347"/>
      <c r="L173" s="347"/>
      <c r="M173" s="339"/>
      <c r="N173" s="338"/>
      <c r="O173" s="346"/>
      <c r="P173" s="338"/>
      <c r="Q173" s="338"/>
      <c r="R173" s="339"/>
      <c r="S173" s="338"/>
      <c r="T173" s="339"/>
      <c r="U173" s="339"/>
      <c r="V173" s="339"/>
      <c r="W173" s="339"/>
      <c r="X173" s="338"/>
      <c r="Y173" s="339"/>
      <c r="Z173" s="338"/>
      <c r="AA173" s="338"/>
      <c r="AB173" s="338"/>
      <c r="AC173" s="348"/>
    </row>
  </sheetData>
  <sheetProtection algorithmName="SHA-512" hashValue="4NoatbM68HIEG0n1T2paOw6r7ExACh+HngvlIy5Wy+iGHK6G49JriK2QSKpChUT5OE0O/WIHcxJaqry3/xq1sA==" saltValue="0HGhfTroVVS2EuAWqeOMvQ==" spinCount="100000" sheet="1" objects="1" scenarios="1"/>
  <mergeCells count="116">
    <mergeCell ref="Z134:Z136"/>
    <mergeCell ref="AB134:AB136"/>
    <mergeCell ref="P122:Q122"/>
    <mergeCell ref="F123:Q123"/>
    <mergeCell ref="P134:R135"/>
    <mergeCell ref="G136:G138"/>
    <mergeCell ref="F136:F138"/>
    <mergeCell ref="K95:K97"/>
    <mergeCell ref="L95:L98"/>
    <mergeCell ref="F125:R127"/>
    <mergeCell ref="J134:L134"/>
    <mergeCell ref="N134:N138"/>
    <mergeCell ref="J135:J137"/>
    <mergeCell ref="K135:K137"/>
    <mergeCell ref="L135:L138"/>
    <mergeCell ref="H136:H137"/>
    <mergeCell ref="P16:P18"/>
    <mergeCell ref="B14:B51"/>
    <mergeCell ref="H16:H17"/>
    <mergeCell ref="T14:T16"/>
    <mergeCell ref="T17:T18"/>
    <mergeCell ref="J15:J17"/>
    <mergeCell ref="L15:L18"/>
    <mergeCell ref="P42:Q42"/>
    <mergeCell ref="F43:Q43"/>
    <mergeCell ref="F41:K41"/>
    <mergeCell ref="G16:G18"/>
    <mergeCell ref="F16:F18"/>
    <mergeCell ref="F14:H15"/>
    <mergeCell ref="F49:X51"/>
    <mergeCell ref="B134:B171"/>
    <mergeCell ref="D134:D136"/>
    <mergeCell ref="F134:H135"/>
    <mergeCell ref="F121:K121"/>
    <mergeCell ref="F96:F98"/>
    <mergeCell ref="G96:G98"/>
    <mergeCell ref="F169:X171"/>
    <mergeCell ref="N94:N98"/>
    <mergeCell ref="H96:H97"/>
    <mergeCell ref="P96:P98"/>
    <mergeCell ref="Q96:Q98"/>
    <mergeCell ref="R96:R98"/>
    <mergeCell ref="T97:T98"/>
    <mergeCell ref="X137:X138"/>
    <mergeCell ref="P136:P138"/>
    <mergeCell ref="Q136:Q138"/>
    <mergeCell ref="R136:R138"/>
    <mergeCell ref="T137:T138"/>
    <mergeCell ref="V137:V138"/>
    <mergeCell ref="T134:T136"/>
    <mergeCell ref="V134:V136"/>
    <mergeCell ref="X134:X136"/>
    <mergeCell ref="F165:R167"/>
    <mergeCell ref="F129:X131"/>
    <mergeCell ref="F161:K161"/>
    <mergeCell ref="P162:Q162"/>
    <mergeCell ref="F163:Q163"/>
    <mergeCell ref="V97:V98"/>
    <mergeCell ref="X97:X98"/>
    <mergeCell ref="J54:L54"/>
    <mergeCell ref="N54:N58"/>
    <mergeCell ref="P54:R55"/>
    <mergeCell ref="T54:T56"/>
    <mergeCell ref="V54:V56"/>
    <mergeCell ref="X54:X56"/>
    <mergeCell ref="F81:K81"/>
    <mergeCell ref="P82:Q82"/>
    <mergeCell ref="F83:Q83"/>
    <mergeCell ref="F85:R87"/>
    <mergeCell ref="F89:X91"/>
    <mergeCell ref="C4:X4"/>
    <mergeCell ref="C2:X2"/>
    <mergeCell ref="F45:R47"/>
    <mergeCell ref="C8:F8"/>
    <mergeCell ref="G6:J6"/>
    <mergeCell ref="V17:V18"/>
    <mergeCell ref="X17:X18"/>
    <mergeCell ref="X14:X16"/>
    <mergeCell ref="Q16:Q18"/>
    <mergeCell ref="C6:F6"/>
    <mergeCell ref="K6:M6"/>
    <mergeCell ref="G8:X8"/>
    <mergeCell ref="N6:X6"/>
    <mergeCell ref="N14:N18"/>
    <mergeCell ref="J14:L14"/>
    <mergeCell ref="K15:K17"/>
    <mergeCell ref="D14:D16"/>
    <mergeCell ref="C10:X10"/>
    <mergeCell ref="B12:AB12"/>
    <mergeCell ref="Z14:Z16"/>
    <mergeCell ref="AB14:AB16"/>
    <mergeCell ref="V14:V16"/>
    <mergeCell ref="P14:R15"/>
    <mergeCell ref="R16:R18"/>
    <mergeCell ref="B54:B79"/>
    <mergeCell ref="Z94:Z96"/>
    <mergeCell ref="AB94:AB96"/>
    <mergeCell ref="P94:R95"/>
    <mergeCell ref="AB54:AB56"/>
    <mergeCell ref="J55:J57"/>
    <mergeCell ref="K55:K57"/>
    <mergeCell ref="L55:L58"/>
    <mergeCell ref="F56:F58"/>
    <mergeCell ref="G56:G58"/>
    <mergeCell ref="H56:H57"/>
    <mergeCell ref="P56:P58"/>
    <mergeCell ref="Q56:Q58"/>
    <mergeCell ref="R56:R58"/>
    <mergeCell ref="T57:T58"/>
    <mergeCell ref="V57:V58"/>
    <mergeCell ref="X57:X58"/>
    <mergeCell ref="D54:D56"/>
    <mergeCell ref="F54:H55"/>
    <mergeCell ref="Z54:Z56"/>
    <mergeCell ref="B94:B131"/>
    <mergeCell ref="J97:J98"/>
  </mergeCells>
  <phoneticPr fontId="40" type="noConversion"/>
  <conditionalFormatting sqref="J20:L40">
    <cfRule type="containsText" dxfId="7" priority="238" operator="containsText" text="NO">
      <formula>NOT(ISERROR(SEARCH("NO",J20)))</formula>
    </cfRule>
  </conditionalFormatting>
  <conditionalFormatting sqref="J60:L80">
    <cfRule type="containsText" dxfId="6" priority="1" operator="containsText" text="NO">
      <formula>NOT(ISERROR(SEARCH("NO",J60)))</formula>
    </cfRule>
  </conditionalFormatting>
  <conditionalFormatting sqref="J100:L120">
    <cfRule type="containsText" dxfId="5" priority="7" operator="containsText" text="NO">
      <formula>NOT(ISERROR(SEARCH("NO",J100)))</formula>
    </cfRule>
  </conditionalFormatting>
  <conditionalFormatting sqref="J140:L160">
    <cfRule type="containsText" dxfId="4" priority="5" operator="containsText" text="NO">
      <formula>NOT(ISERROR(SEARCH("NO",J140)))</formula>
    </cfRule>
  </conditionalFormatting>
  <conditionalFormatting sqref="K20:K40">
    <cfRule type="cellIs" dxfId="3" priority="239" operator="equal">
      <formula>"NO m."</formula>
    </cfRule>
  </conditionalFormatting>
  <conditionalFormatting sqref="K60:K80">
    <cfRule type="cellIs" dxfId="2" priority="2" operator="equal">
      <formula>"NO m."</formula>
    </cfRule>
  </conditionalFormatting>
  <conditionalFormatting sqref="K100:K120">
    <cfRule type="cellIs" dxfId="1" priority="8" operator="equal">
      <formula>"NO m."</formula>
    </cfRule>
  </conditionalFormatting>
  <conditionalFormatting sqref="K140:K160">
    <cfRule type="cellIs" dxfId="0" priority="6" operator="equal">
      <formula>"NO m."</formula>
    </cfRule>
  </conditionalFormatting>
  <dataValidations xWindow="268" yWindow="468" count="12">
    <dataValidation type="decimal" operator="greaterThanOrEqual" allowBlank="1" showInputMessage="1" showErrorMessage="1" sqref="T41 V41 X41 T121 X161 Q160:Q161 V121 X121 T161 N140:N161 N20:N41 V161 N100:N121 Q120:Q121 P140:P161 P100:P121 P20:P41 Q40:Q41 V81 X81 T81 N60:N81 P60:Q81" xr:uid="{00000000-0002-0000-0000-000000000000}">
      <formula1>0</formula1>
      <formula2>0</formula2>
    </dataValidation>
    <dataValidation type="list" allowBlank="1" showInputMessage="1" showErrorMessage="1" sqref="Z20:AB41 Z100:AB121 Z140:AB161 Z60:AB81" xr:uid="{00000000-0002-0000-0000-000001000000}">
      <formula1>"SI,-"</formula1>
      <formula2>0</formula2>
    </dataValidation>
    <dataValidation type="date" operator="greaterThanOrEqual" allowBlank="1" showInputMessage="1" showErrorMessage="1" errorTitle="Data non corretta " error="Data precedente al 01/01/2023_x000a_(Art. 3 c.6  D.D.  n°152/2025)" sqref="H150:H159 H100:H119 H140:H148 H60:H62 H64:H79" xr:uid="{00000000-0002-0000-0000-000002000000}">
      <formula1>44927</formula1>
    </dataValidation>
    <dataValidation type="list" allowBlank="1" showInputMessage="1" showErrorMessage="1" sqref="J20:J39" xr:uid="{00000000-0002-0000-0000-000003000000}">
      <formula1>"GNL,GNC,"</formula1>
    </dataValidation>
    <dataValidation type="list" allowBlank="1" showInputMessage="1" showErrorMessage="1" sqref="J100:J119" xr:uid="{00000000-0002-0000-0000-000004000000}">
      <formula1>"elettrico,"</formula1>
    </dataValidation>
    <dataValidation type="list" allowBlank="1" showInputMessage="1" showErrorMessage="1" sqref="J140:J159" xr:uid="{00000000-0002-0000-0000-000006000000}">
      <formula1>"idrogeno"</formula1>
    </dataValidation>
    <dataValidation type="list" allowBlank="1" showInputMessage="1" showErrorMessage="1" sqref="K20:K39 K100:K119 K140:K159 K60:K79" xr:uid="{00000000-0002-0000-0000-000007000000}">
      <formula1>"classe I, classe A"</formula1>
    </dataValidation>
    <dataValidation operator="greaterThanOrEqual" allowBlank="1" showInputMessage="1" showErrorMessage="1" sqref="Q100:Q119 Q140:Q159 Q20:Q39" xr:uid="{5194DFCC-6394-4486-98CA-BFE1EBFFBF29}"/>
    <dataValidation type="list" allowBlank="1" showInputMessage="1" showErrorMessage="1" sqref="F20:F39 F60:F79 F100:F119 F140:F159" xr:uid="{2E5E88EB-33E1-48F8-8A65-8285C3FBDB73}">
      <formula1>$G$8</formula1>
    </dataValidation>
    <dataValidation type="date" operator="greaterThanOrEqual" allowBlank="1" showInputMessage="1" showErrorMessage="1" errorTitle="Data non corretta " error="Data precedente al 01/01/2023_x000a_(Art. 3 c.5  D.D.  n°152/2025)" sqref="H149" xr:uid="{71C63F4A-7C11-4F04-AEA0-B59AC96383E0}">
      <formula1>44927</formula1>
    </dataValidation>
    <dataValidation type="list" allowBlank="1" showInputMessage="1" showErrorMessage="1" sqref="J60:J79" xr:uid="{F6DD870A-A84A-47A0-A271-D0FAFCE79394}">
      <formula1>"Ibrido (met-elettr.),"</formula1>
    </dataValidation>
    <dataValidation type="date" operator="greaterThanOrEqual" allowBlank="1" showInputMessage="1" showErrorMessage="1" errorTitle="Data non corretta " error="Data pre cedente al 01/01/2023_x000a_(Art. 3 c.6  D.D.  n°152/2025)" sqref="H20:H39 H63" xr:uid="{1C388B98-801A-432D-8367-BA898829D54F}">
      <formula1>44927</formula1>
    </dataValidation>
  </dataValidations>
  <pageMargins left="0.7" right="0.7" top="0.75" bottom="0.75" header="0.3" footer="0.3"/>
  <pageSetup paperSize="8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2">
        <x14:dataValidation type="list" allowBlank="1" showInputMessage="1" showErrorMessage="1" xr:uid="{00000000-0002-0000-0000-000008000000}">
          <x14:formula1>
            <xm:f>'https://mitgov-my.sharepoint.com/Nuova condivisa div3/condivisa div3/PSNMS/Contabilità/art 4 comuni/format rendicontazione/faBBBio/[Anticipazione_DI_345_2016_annualita_2015_e_2016_agg._DI 19_2022_v04.3.2021.xlsx]Foglio1'!#REF!</xm:f>
          </x14:formula1>
          <x14:formula2>
            <xm:f>0</xm:f>
          </x14:formula2>
          <xm:sqref>H40 H120 H160 H80</xm:sqref>
        </x14:dataValidation>
        <x14:dataValidation type="list" allowBlank="1" showInputMessage="1" showErrorMessage="1" prompt="Scegliere il comune beneficiario dal menù a tendina_x000a_" xr:uid="{00000000-0002-0000-0000-000009000000}">
          <x14:formula1>
            <xm:f>'DATI EROGAZIONI'!$A$2:$A$29</xm:f>
          </x14:formula1>
          <xm:sqref>G6:J6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  <pageSetUpPr fitToPage="1"/>
  </sheetPr>
  <dimension ref="A1:AC80"/>
  <sheetViews>
    <sheetView topLeftCell="M64" workbookViewId="0">
      <selection activeCell="T82" sqref="A1:T82"/>
    </sheetView>
  </sheetViews>
  <sheetFormatPr defaultColWidth="8.7109375" defaultRowHeight="15" x14ac:dyDescent="0.25"/>
  <cols>
    <col min="1" max="1" width="8.7109375" style="44"/>
    <col min="2" max="2" width="26.140625" style="44" customWidth="1"/>
    <col min="3" max="3" width="21.7109375" style="44" bestFit="1" customWidth="1"/>
    <col min="4" max="4" width="15.42578125" style="44" customWidth="1"/>
    <col min="5" max="5" width="17" style="44" customWidth="1"/>
    <col min="6" max="6" width="13.28515625" style="44" bestFit="1" customWidth="1"/>
    <col min="7" max="7" width="17.85546875" style="44" customWidth="1"/>
    <col min="8" max="8" width="17.140625" style="44" customWidth="1"/>
    <col min="9" max="9" width="11.28515625" style="44" bestFit="1" customWidth="1"/>
    <col min="10" max="10" width="14" style="44" customWidth="1"/>
    <col min="11" max="12" width="12.140625" style="44" bestFit="1" customWidth="1"/>
    <col min="13" max="13" width="18" style="44" customWidth="1"/>
    <col min="14" max="14" width="17.85546875" style="44" customWidth="1"/>
    <col min="15" max="15" width="13.7109375" style="44" bestFit="1" customWidth="1"/>
    <col min="16" max="16" width="11.28515625" style="44" bestFit="1" customWidth="1"/>
    <col min="17" max="17" width="13.5703125" style="44" customWidth="1"/>
    <col min="18" max="18" width="16.85546875" style="44" customWidth="1"/>
    <col min="19" max="19" width="14.28515625" style="44" customWidth="1"/>
    <col min="20" max="20" width="22.7109375" style="44" customWidth="1"/>
    <col min="21" max="16384" width="8.7109375" style="44"/>
  </cols>
  <sheetData>
    <row r="1" spans="1:29" ht="15.75" thickBot="1" x14ac:dyDescent="0.3">
      <c r="A1" s="253"/>
      <c r="B1" s="187"/>
      <c r="C1" s="254"/>
      <c r="D1" s="255"/>
      <c r="E1" s="255"/>
      <c r="F1" s="255"/>
      <c r="G1" s="256"/>
      <c r="H1" s="362"/>
      <c r="I1" s="187"/>
      <c r="J1" s="187"/>
      <c r="K1" s="257"/>
      <c r="L1" s="257"/>
      <c r="M1" s="257"/>
      <c r="N1" s="257"/>
      <c r="O1" s="257"/>
      <c r="P1" s="254"/>
      <c r="Q1" s="187"/>
      <c r="R1" s="256"/>
      <c r="S1" s="187"/>
      <c r="T1" s="187"/>
      <c r="U1" s="187"/>
      <c r="V1" s="254"/>
      <c r="W1" s="254"/>
      <c r="X1" s="187"/>
      <c r="Y1" s="254"/>
      <c r="Z1" s="254"/>
      <c r="AA1" s="254"/>
      <c r="AB1" s="254"/>
      <c r="AC1" s="187"/>
    </row>
    <row r="2" spans="1:29" ht="36.75" customHeight="1" thickBot="1" x14ac:dyDescent="0.3">
      <c r="A2" s="1258" t="s">
        <v>0</v>
      </c>
      <c r="B2" s="1259"/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260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23.25" thickBot="1" x14ac:dyDescent="0.3">
      <c r="A3" s="259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</row>
    <row r="4" spans="1:29" ht="18.75" thickBot="1" x14ac:dyDescent="0.3">
      <c r="A4" s="1111" t="s">
        <v>287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1112"/>
      <c r="Q4" s="1112"/>
      <c r="R4" s="1113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18.75" thickBot="1" x14ac:dyDescent="0.3">
      <c r="A5" s="138"/>
      <c r="B5" s="30"/>
      <c r="C5" s="30"/>
      <c r="D5" s="30"/>
      <c r="E5" s="30"/>
      <c r="F5" s="30"/>
      <c r="G5" s="30"/>
      <c r="H5" s="30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27.75" thickBot="1" x14ac:dyDescent="0.3">
      <c r="A6" s="1279" t="s">
        <v>469</v>
      </c>
      <c r="B6" s="1280"/>
      <c r="C6" s="1280"/>
      <c r="D6" s="1283" t="s">
        <v>3</v>
      </c>
      <c r="E6" s="1283"/>
      <c r="F6" s="1284"/>
      <c r="G6" s="18"/>
      <c r="H6" s="1264" t="s">
        <v>231</v>
      </c>
      <c r="I6" s="1265"/>
      <c r="J6" s="1265"/>
      <c r="K6" s="1266"/>
      <c r="L6" s="18"/>
      <c r="M6" s="1264" t="s">
        <v>232</v>
      </c>
      <c r="N6" s="1265"/>
      <c r="O6" s="1265"/>
      <c r="P6" s="1266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thickBot="1" x14ac:dyDescent="0.3">
      <c r="A7" s="1281"/>
      <c r="B7" s="1282"/>
      <c r="C7" s="1282"/>
      <c r="D7" s="1285"/>
      <c r="E7" s="1285"/>
      <c r="F7" s="1286"/>
      <c r="H7" s="1267" t="s">
        <v>233</v>
      </c>
      <c r="I7" s="1268"/>
      <c r="J7" s="1269"/>
      <c r="K7" s="137">
        <f>'urbano_PIANO_INV-INFR'!F133</f>
        <v>0</v>
      </c>
      <c r="L7" s="29"/>
      <c r="M7" s="1267" t="s">
        <v>234</v>
      </c>
      <c r="N7" s="1268"/>
      <c r="O7" s="1269"/>
      <c r="P7" s="137">
        <f>M78</f>
        <v>0</v>
      </c>
    </row>
    <row r="8" spans="1:29" ht="12.75" customHeight="1" thickBot="1" x14ac:dyDescent="0.5">
      <c r="A8" s="13"/>
      <c r="B8" s="13"/>
      <c r="C8" s="13"/>
      <c r="D8" s="13"/>
      <c r="E8" s="364"/>
      <c r="F8" s="364"/>
      <c r="H8" s="259"/>
      <c r="I8" s="364"/>
      <c r="J8" s="364"/>
      <c r="K8" s="449"/>
      <c r="L8" s="364"/>
      <c r="M8" s="259"/>
      <c r="N8" s="364"/>
      <c r="O8" s="364"/>
      <c r="P8" s="449"/>
      <c r="Q8" s="364"/>
      <c r="R8" s="364"/>
      <c r="S8" s="364"/>
      <c r="T8" s="364"/>
      <c r="U8" s="364"/>
      <c r="V8" s="365"/>
      <c r="W8" s="365"/>
      <c r="X8" s="365"/>
      <c r="Y8" s="262"/>
      <c r="Z8" s="107"/>
      <c r="AA8" s="17"/>
      <c r="AB8" s="17"/>
      <c r="AC8" s="17"/>
    </row>
    <row r="9" spans="1:29" ht="38.450000000000003" customHeight="1" thickBot="1" x14ac:dyDescent="0.3">
      <c r="A9" s="1270" t="s">
        <v>235</v>
      </c>
      <c r="B9" s="1271"/>
      <c r="C9" s="1271"/>
      <c r="D9" s="1272">
        <f>'urbano_PIANO_INV-INFR'!G105</f>
        <v>0</v>
      </c>
      <c r="E9" s="1272"/>
      <c r="F9" s="1273"/>
      <c r="H9" s="1261" t="s">
        <v>236</v>
      </c>
      <c r="I9" s="1262"/>
      <c r="J9" s="1263"/>
      <c r="K9" s="137">
        <f>'urbano_PIANO_INV-INFR'!G133</f>
        <v>0</v>
      </c>
      <c r="L9" s="43"/>
      <c r="M9" s="1261" t="s">
        <v>237</v>
      </c>
      <c r="N9" s="1262"/>
      <c r="O9" s="1263"/>
      <c r="P9" s="137">
        <f>S78</f>
        <v>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ht="15.75" thickBot="1" x14ac:dyDescent="0.3">
      <c r="H10" s="259"/>
      <c r="K10" s="450"/>
      <c r="M10" s="259"/>
      <c r="P10" s="450"/>
    </row>
    <row r="11" spans="1:29" ht="33.6" customHeight="1" thickBot="1" x14ac:dyDescent="0.3">
      <c r="A11" s="1329" t="s">
        <v>4</v>
      </c>
      <c r="B11" s="1330"/>
      <c r="C11" s="1330"/>
      <c r="D11" s="1274"/>
      <c r="E11" s="1274"/>
      <c r="F11" s="1275"/>
      <c r="H11" s="1261" t="s">
        <v>238</v>
      </c>
      <c r="I11" s="1262"/>
      <c r="J11" s="1263"/>
      <c r="K11" s="137">
        <f>K7-K9</f>
        <v>0</v>
      </c>
      <c r="L11" s="61"/>
      <c r="M11" s="1261" t="s">
        <v>238</v>
      </c>
      <c r="N11" s="1262"/>
      <c r="O11" s="1263"/>
      <c r="P11" s="137">
        <f>P7-P9</f>
        <v>0</v>
      </c>
      <c r="Q11" s="61"/>
    </row>
    <row r="12" spans="1:29" ht="15.75" thickBot="1" x14ac:dyDescent="0.3"/>
    <row r="13" spans="1:29" ht="36.6" customHeight="1" thickBot="1" x14ac:dyDescent="0.3">
      <c r="A13" s="946" t="s">
        <v>148</v>
      </c>
      <c r="B13" s="1339"/>
      <c r="C13" s="1339"/>
      <c r="D13" s="1339"/>
      <c r="E13" s="1339"/>
      <c r="F13" s="1339"/>
      <c r="G13" s="1339"/>
      <c r="H13" s="1339"/>
      <c r="I13" s="1339"/>
      <c r="J13" s="1339"/>
      <c r="K13" s="1339"/>
      <c r="L13" s="1339"/>
      <c r="M13" s="1339"/>
      <c r="N13" s="1339"/>
      <c r="O13" s="1339"/>
      <c r="P13" s="1339"/>
      <c r="Q13" s="1339"/>
      <c r="R13" s="1340"/>
      <c r="S13" s="149"/>
      <c r="T13" s="149"/>
    </row>
    <row r="14" spans="1:29" ht="15.75" thickBot="1" x14ac:dyDescent="0.3">
      <c r="K14" s="53"/>
    </row>
    <row r="15" spans="1:29" ht="15.95" customHeight="1" thickBot="1" x14ac:dyDescent="0.3">
      <c r="A15" s="1341" t="s">
        <v>239</v>
      </c>
      <c r="B15" s="1344" t="s">
        <v>240</v>
      </c>
      <c r="C15" s="1347" t="s">
        <v>241</v>
      </c>
      <c r="D15" s="1350" t="s">
        <v>242</v>
      </c>
      <c r="E15" s="1351"/>
      <c r="F15" s="1351"/>
      <c r="G15" s="1351"/>
      <c r="H15" s="1351"/>
      <c r="I15" s="1351"/>
      <c r="J15" s="1352"/>
      <c r="K15" s="1353" t="s">
        <v>243</v>
      </c>
      <c r="L15" s="1351"/>
      <c r="M15" s="1351"/>
      <c r="N15" s="1351"/>
      <c r="O15" s="1351"/>
      <c r="P15" s="1351"/>
      <c r="Q15" s="1352"/>
      <c r="R15" s="1354" t="s">
        <v>244</v>
      </c>
    </row>
    <row r="16" spans="1:29" ht="60.75" x14ac:dyDescent="0.25">
      <c r="A16" s="1342"/>
      <c r="B16" s="1345"/>
      <c r="C16" s="1348"/>
      <c r="D16" s="224" t="s">
        <v>288</v>
      </c>
      <c r="E16" s="225" t="s">
        <v>289</v>
      </c>
      <c r="F16" s="225" t="s">
        <v>290</v>
      </c>
      <c r="G16" s="225" t="s">
        <v>248</v>
      </c>
      <c r="H16" s="225" t="s">
        <v>291</v>
      </c>
      <c r="I16" s="225" t="s">
        <v>250</v>
      </c>
      <c r="J16" s="226" t="s">
        <v>251</v>
      </c>
      <c r="K16" s="227" t="s">
        <v>252</v>
      </c>
      <c r="L16" s="228" t="s">
        <v>253</v>
      </c>
      <c r="M16" s="228" t="s">
        <v>254</v>
      </c>
      <c r="N16" s="228" t="s">
        <v>255</v>
      </c>
      <c r="O16" s="228" t="s">
        <v>256</v>
      </c>
      <c r="P16" s="229" t="s">
        <v>250</v>
      </c>
      <c r="Q16" s="230" t="s">
        <v>251</v>
      </c>
      <c r="R16" s="1355"/>
    </row>
    <row r="17" spans="1:18" ht="15.75" thickBot="1" x14ac:dyDescent="0.3">
      <c r="A17" s="1343"/>
      <c r="B17" s="1346"/>
      <c r="C17" s="1349"/>
      <c r="D17" s="231" t="s">
        <v>218</v>
      </c>
      <c r="E17" s="232" t="s">
        <v>218</v>
      </c>
      <c r="F17" s="232" t="s">
        <v>218</v>
      </c>
      <c r="G17" s="232" t="s">
        <v>218</v>
      </c>
      <c r="H17" s="232" t="s">
        <v>218</v>
      </c>
      <c r="I17" s="232" t="s">
        <v>218</v>
      </c>
      <c r="J17" s="233" t="s">
        <v>218</v>
      </c>
      <c r="K17" s="234" t="s">
        <v>218</v>
      </c>
      <c r="L17" s="232" t="s">
        <v>218</v>
      </c>
      <c r="M17" s="232" t="s">
        <v>218</v>
      </c>
      <c r="N17" s="232" t="s">
        <v>218</v>
      </c>
      <c r="O17" s="232" t="s">
        <v>218</v>
      </c>
      <c r="P17" s="232" t="s">
        <v>218</v>
      </c>
      <c r="Q17" s="233" t="s">
        <v>218</v>
      </c>
      <c r="R17" s="235" t="s">
        <v>257</v>
      </c>
    </row>
    <row r="18" spans="1:18" x14ac:dyDescent="0.25">
      <c r="A18" s="136" t="s">
        <v>150</v>
      </c>
      <c r="B18" s="117"/>
      <c r="C18" s="165"/>
      <c r="D18" s="162"/>
      <c r="E18" s="120"/>
      <c r="F18" s="120"/>
      <c r="G18" s="120"/>
      <c r="H18" s="132">
        <f>F18+D18</f>
        <v>0</v>
      </c>
      <c r="I18" s="120">
        <f>H18*0.5%</f>
        <v>0</v>
      </c>
      <c r="J18" s="133">
        <f>H18-I18</f>
        <v>0</v>
      </c>
      <c r="K18" s="241"/>
      <c r="L18" s="242"/>
      <c r="M18" s="242"/>
      <c r="N18" s="242"/>
      <c r="O18" s="134">
        <f>N18+L18</f>
        <v>0</v>
      </c>
      <c r="P18" s="242">
        <f>O18*0.5%</f>
        <v>0</v>
      </c>
      <c r="Q18" s="135">
        <f>O18-P18</f>
        <v>0</v>
      </c>
      <c r="R18" s="414"/>
    </row>
    <row r="19" spans="1:18" x14ac:dyDescent="0.25">
      <c r="A19" s="121" t="s">
        <v>153</v>
      </c>
      <c r="B19" s="117"/>
      <c r="C19" s="166"/>
      <c r="D19" s="163"/>
      <c r="E19" s="113"/>
      <c r="F19" s="113"/>
      <c r="G19" s="113"/>
      <c r="H19" s="132">
        <f t="shared" ref="H19:H21" si="0">F19+D19</f>
        <v>0</v>
      </c>
      <c r="I19" s="113">
        <f>H19*0.5%</f>
        <v>0</v>
      </c>
      <c r="J19" s="123">
        <f>H19-I19</f>
        <v>0</v>
      </c>
      <c r="K19" s="243"/>
      <c r="L19" s="244"/>
      <c r="M19" s="244"/>
      <c r="N19" s="244"/>
      <c r="O19" s="124">
        <f t="shared" ref="O19:O21" si="1">N19+L19</f>
        <v>0</v>
      </c>
      <c r="P19" s="244">
        <f t="shared" ref="P19:P21" si="2">O19*0.5%</f>
        <v>0</v>
      </c>
      <c r="Q19" s="125">
        <f t="shared" ref="Q19:Q21" si="3">O19-P19</f>
        <v>0</v>
      </c>
      <c r="R19" s="415"/>
    </row>
    <row r="20" spans="1:18" x14ac:dyDescent="0.25">
      <c r="A20" s="136" t="s">
        <v>151</v>
      </c>
      <c r="B20" s="117"/>
      <c r="C20" s="166"/>
      <c r="D20" s="163"/>
      <c r="E20" s="113"/>
      <c r="F20" s="113"/>
      <c r="G20" s="113"/>
      <c r="H20" s="132">
        <f t="shared" si="0"/>
        <v>0</v>
      </c>
      <c r="I20" s="120">
        <f t="shared" ref="I20:I41" si="4">H20*0.5%</f>
        <v>0</v>
      </c>
      <c r="J20" s="133">
        <f t="shared" ref="J20:J41" si="5">H20-I20</f>
        <v>0</v>
      </c>
      <c r="K20" s="241"/>
      <c r="L20" s="242"/>
      <c r="M20" s="242"/>
      <c r="N20" s="242"/>
      <c r="O20" s="134">
        <f t="shared" si="1"/>
        <v>0</v>
      </c>
      <c r="P20" s="242">
        <f t="shared" si="2"/>
        <v>0</v>
      </c>
      <c r="Q20" s="135">
        <f t="shared" si="3"/>
        <v>0</v>
      </c>
      <c r="R20" s="414"/>
    </row>
    <row r="21" spans="1:18" x14ac:dyDescent="0.25">
      <c r="A21" s="136" t="s">
        <v>151</v>
      </c>
      <c r="B21" s="117"/>
      <c r="C21" s="165"/>
      <c r="D21" s="162"/>
      <c r="E21" s="120"/>
      <c r="F21" s="120"/>
      <c r="G21" s="120"/>
      <c r="H21" s="132">
        <f t="shared" si="0"/>
        <v>0</v>
      </c>
      <c r="I21" s="120">
        <f t="shared" si="4"/>
        <v>0</v>
      </c>
      <c r="J21" s="133">
        <f t="shared" si="5"/>
        <v>0</v>
      </c>
      <c r="K21" s="241"/>
      <c r="L21" s="242"/>
      <c r="M21" s="242"/>
      <c r="N21" s="242"/>
      <c r="O21" s="134">
        <f t="shared" si="1"/>
        <v>0</v>
      </c>
      <c r="P21" s="242">
        <f t="shared" si="2"/>
        <v>0</v>
      </c>
      <c r="Q21" s="135">
        <f t="shared" si="3"/>
        <v>0</v>
      </c>
      <c r="R21" s="414"/>
    </row>
    <row r="22" spans="1:18" x14ac:dyDescent="0.25">
      <c r="A22" s="121" t="s">
        <v>153</v>
      </c>
      <c r="B22" s="117"/>
      <c r="C22" s="166"/>
      <c r="D22" s="163"/>
      <c r="E22" s="113"/>
      <c r="F22" s="113"/>
      <c r="G22" s="113"/>
      <c r="H22" s="132">
        <f t="shared" ref="H22:H31" si="6">F22+D22</f>
        <v>0</v>
      </c>
      <c r="I22" s="113">
        <f t="shared" si="4"/>
        <v>0</v>
      </c>
      <c r="J22" s="123">
        <f t="shared" si="5"/>
        <v>0</v>
      </c>
      <c r="K22" s="243"/>
      <c r="L22" s="244"/>
      <c r="M22" s="244"/>
      <c r="N22" s="244"/>
      <c r="O22" s="124">
        <f t="shared" ref="O22:O31" si="7">N22+L22</f>
        <v>0</v>
      </c>
      <c r="P22" s="244">
        <f t="shared" ref="P22:P31" si="8">O22*0.5%</f>
        <v>0</v>
      </c>
      <c r="Q22" s="125">
        <f t="shared" ref="Q22:Q31" si="9">O22-P22</f>
        <v>0</v>
      </c>
      <c r="R22" s="415"/>
    </row>
    <row r="23" spans="1:18" x14ac:dyDescent="0.25">
      <c r="A23" s="136" t="s">
        <v>152</v>
      </c>
      <c r="B23" s="117"/>
      <c r="C23" s="166"/>
      <c r="D23" s="163"/>
      <c r="E23" s="113"/>
      <c r="F23" s="113"/>
      <c r="G23" s="113"/>
      <c r="H23" s="132">
        <f t="shared" si="6"/>
        <v>0</v>
      </c>
      <c r="I23" s="120">
        <f t="shared" ref="I23:I31" si="10">H23*0.5%</f>
        <v>0</v>
      </c>
      <c r="J23" s="133">
        <f t="shared" ref="J23:J31" si="11">H23-I23</f>
        <v>0</v>
      </c>
      <c r="K23" s="241"/>
      <c r="L23" s="242"/>
      <c r="M23" s="242"/>
      <c r="N23" s="242"/>
      <c r="O23" s="134">
        <f t="shared" si="7"/>
        <v>0</v>
      </c>
      <c r="P23" s="242">
        <f t="shared" si="8"/>
        <v>0</v>
      </c>
      <c r="Q23" s="135">
        <f t="shared" si="9"/>
        <v>0</v>
      </c>
      <c r="R23" s="414"/>
    </row>
    <row r="24" spans="1:18" x14ac:dyDescent="0.25">
      <c r="A24" s="136" t="s">
        <v>152</v>
      </c>
      <c r="B24" s="117"/>
      <c r="C24" s="165"/>
      <c r="D24" s="162"/>
      <c r="E24" s="120"/>
      <c r="F24" s="120"/>
      <c r="G24" s="120"/>
      <c r="H24" s="132">
        <f t="shared" si="6"/>
        <v>0</v>
      </c>
      <c r="I24" s="120">
        <f t="shared" si="10"/>
        <v>0</v>
      </c>
      <c r="J24" s="133">
        <f t="shared" si="11"/>
        <v>0</v>
      </c>
      <c r="K24" s="241"/>
      <c r="L24" s="242"/>
      <c r="M24" s="242"/>
      <c r="N24" s="242"/>
      <c r="O24" s="134">
        <f t="shared" si="7"/>
        <v>0</v>
      </c>
      <c r="P24" s="242">
        <f t="shared" si="8"/>
        <v>0</v>
      </c>
      <c r="Q24" s="135">
        <f t="shared" si="9"/>
        <v>0</v>
      </c>
      <c r="R24" s="414"/>
    </row>
    <row r="25" spans="1:18" x14ac:dyDescent="0.25">
      <c r="A25" s="121" t="s">
        <v>153</v>
      </c>
      <c r="B25" s="117"/>
      <c r="C25" s="166"/>
      <c r="D25" s="163"/>
      <c r="E25" s="113"/>
      <c r="F25" s="113"/>
      <c r="G25" s="113"/>
      <c r="H25" s="132">
        <f t="shared" si="6"/>
        <v>0</v>
      </c>
      <c r="I25" s="113">
        <f t="shared" si="10"/>
        <v>0</v>
      </c>
      <c r="J25" s="123">
        <f t="shared" si="11"/>
        <v>0</v>
      </c>
      <c r="K25" s="243"/>
      <c r="L25" s="244"/>
      <c r="M25" s="244"/>
      <c r="N25" s="244"/>
      <c r="O25" s="124">
        <f t="shared" si="7"/>
        <v>0</v>
      </c>
      <c r="P25" s="244">
        <f t="shared" si="8"/>
        <v>0</v>
      </c>
      <c r="Q25" s="125">
        <f t="shared" si="9"/>
        <v>0</v>
      </c>
      <c r="R25" s="415"/>
    </row>
    <row r="26" spans="1:18" x14ac:dyDescent="0.25">
      <c r="A26" s="136" t="s">
        <v>337</v>
      </c>
      <c r="B26" s="117"/>
      <c r="C26" s="166"/>
      <c r="D26" s="163"/>
      <c r="E26" s="113"/>
      <c r="F26" s="113"/>
      <c r="G26" s="113"/>
      <c r="H26" s="132">
        <f t="shared" si="6"/>
        <v>0</v>
      </c>
      <c r="I26" s="120">
        <f t="shared" si="10"/>
        <v>0</v>
      </c>
      <c r="J26" s="133">
        <f t="shared" si="11"/>
        <v>0</v>
      </c>
      <c r="K26" s="241"/>
      <c r="L26" s="242"/>
      <c r="M26" s="242"/>
      <c r="N26" s="242"/>
      <c r="O26" s="134">
        <f t="shared" si="7"/>
        <v>0</v>
      </c>
      <c r="P26" s="242">
        <f t="shared" si="8"/>
        <v>0</v>
      </c>
      <c r="Q26" s="135">
        <f t="shared" si="9"/>
        <v>0</v>
      </c>
      <c r="R26" s="414"/>
    </row>
    <row r="27" spans="1:18" x14ac:dyDescent="0.25">
      <c r="A27" s="136" t="s">
        <v>337</v>
      </c>
      <c r="B27" s="117"/>
      <c r="C27" s="165"/>
      <c r="D27" s="162"/>
      <c r="E27" s="120"/>
      <c r="F27" s="120"/>
      <c r="G27" s="120"/>
      <c r="H27" s="132">
        <f t="shared" si="6"/>
        <v>0</v>
      </c>
      <c r="I27" s="120">
        <f t="shared" si="10"/>
        <v>0</v>
      </c>
      <c r="J27" s="133">
        <f t="shared" si="11"/>
        <v>0</v>
      </c>
      <c r="K27" s="241"/>
      <c r="L27" s="242"/>
      <c r="M27" s="242"/>
      <c r="N27" s="242"/>
      <c r="O27" s="134">
        <f t="shared" si="7"/>
        <v>0</v>
      </c>
      <c r="P27" s="242">
        <f t="shared" si="8"/>
        <v>0</v>
      </c>
      <c r="Q27" s="135">
        <f t="shared" si="9"/>
        <v>0</v>
      </c>
      <c r="R27" s="414"/>
    </row>
    <row r="28" spans="1:18" x14ac:dyDescent="0.25">
      <c r="A28" s="121" t="s">
        <v>153</v>
      </c>
      <c r="B28" s="117"/>
      <c r="C28" s="166"/>
      <c r="D28" s="163"/>
      <c r="E28" s="113"/>
      <c r="F28" s="113"/>
      <c r="G28" s="113"/>
      <c r="H28" s="132">
        <f t="shared" si="6"/>
        <v>0</v>
      </c>
      <c r="I28" s="113">
        <f t="shared" si="10"/>
        <v>0</v>
      </c>
      <c r="J28" s="123">
        <f t="shared" si="11"/>
        <v>0</v>
      </c>
      <c r="K28" s="243"/>
      <c r="L28" s="244"/>
      <c r="M28" s="244"/>
      <c r="N28" s="244"/>
      <c r="O28" s="124">
        <f t="shared" si="7"/>
        <v>0</v>
      </c>
      <c r="P28" s="244">
        <f t="shared" si="8"/>
        <v>0</v>
      </c>
      <c r="Q28" s="125">
        <f t="shared" si="9"/>
        <v>0</v>
      </c>
      <c r="R28" s="415"/>
    </row>
    <row r="29" spans="1:18" x14ac:dyDescent="0.25">
      <c r="A29" s="136" t="s">
        <v>338</v>
      </c>
      <c r="B29" s="117"/>
      <c r="C29" s="166"/>
      <c r="D29" s="163"/>
      <c r="E29" s="113"/>
      <c r="F29" s="113"/>
      <c r="G29" s="113"/>
      <c r="H29" s="132">
        <f t="shared" si="6"/>
        <v>0</v>
      </c>
      <c r="I29" s="120">
        <f t="shared" si="10"/>
        <v>0</v>
      </c>
      <c r="J29" s="133">
        <f t="shared" si="11"/>
        <v>0</v>
      </c>
      <c r="K29" s="241"/>
      <c r="L29" s="242"/>
      <c r="M29" s="242"/>
      <c r="N29" s="242"/>
      <c r="O29" s="134">
        <f t="shared" si="7"/>
        <v>0</v>
      </c>
      <c r="P29" s="242">
        <f t="shared" si="8"/>
        <v>0</v>
      </c>
      <c r="Q29" s="135">
        <f t="shared" si="9"/>
        <v>0</v>
      </c>
      <c r="R29" s="414"/>
    </row>
    <row r="30" spans="1:18" x14ac:dyDescent="0.25">
      <c r="A30" s="136" t="s">
        <v>338</v>
      </c>
      <c r="B30" s="117"/>
      <c r="C30" s="165"/>
      <c r="D30" s="162"/>
      <c r="E30" s="120"/>
      <c r="F30" s="120"/>
      <c r="G30" s="120"/>
      <c r="H30" s="132">
        <f t="shared" si="6"/>
        <v>0</v>
      </c>
      <c r="I30" s="120">
        <f t="shared" si="10"/>
        <v>0</v>
      </c>
      <c r="J30" s="133">
        <f t="shared" si="11"/>
        <v>0</v>
      </c>
      <c r="K30" s="241"/>
      <c r="L30" s="242"/>
      <c r="M30" s="242"/>
      <c r="N30" s="242"/>
      <c r="O30" s="134">
        <f t="shared" si="7"/>
        <v>0</v>
      </c>
      <c r="P30" s="242">
        <f t="shared" si="8"/>
        <v>0</v>
      </c>
      <c r="Q30" s="135">
        <f t="shared" si="9"/>
        <v>0</v>
      </c>
      <c r="R30" s="414"/>
    </row>
    <row r="31" spans="1:18" x14ac:dyDescent="0.25">
      <c r="A31" s="121" t="s">
        <v>153</v>
      </c>
      <c r="B31" s="117"/>
      <c r="C31" s="166"/>
      <c r="D31" s="163"/>
      <c r="E31" s="113"/>
      <c r="F31" s="113"/>
      <c r="G31" s="113"/>
      <c r="H31" s="132">
        <f t="shared" si="6"/>
        <v>0</v>
      </c>
      <c r="I31" s="113">
        <f t="shared" si="10"/>
        <v>0</v>
      </c>
      <c r="J31" s="123">
        <f t="shared" si="11"/>
        <v>0</v>
      </c>
      <c r="K31" s="243"/>
      <c r="L31" s="244"/>
      <c r="M31" s="244"/>
      <c r="N31" s="244"/>
      <c r="O31" s="124">
        <f t="shared" si="7"/>
        <v>0</v>
      </c>
      <c r="P31" s="244">
        <f t="shared" si="8"/>
        <v>0</v>
      </c>
      <c r="Q31" s="125">
        <f t="shared" si="9"/>
        <v>0</v>
      </c>
      <c r="R31" s="415"/>
    </row>
    <row r="32" spans="1:18" x14ac:dyDescent="0.25">
      <c r="A32" s="136" t="s">
        <v>152</v>
      </c>
      <c r="B32" s="117"/>
      <c r="C32" s="166"/>
      <c r="D32" s="163"/>
      <c r="E32" s="113"/>
      <c r="F32" s="113"/>
      <c r="G32" s="113"/>
      <c r="H32" s="132">
        <f t="shared" ref="H32:H41" si="12">F32+D32</f>
        <v>0</v>
      </c>
      <c r="I32" s="120">
        <f t="shared" si="4"/>
        <v>0</v>
      </c>
      <c r="J32" s="133">
        <f t="shared" si="5"/>
        <v>0</v>
      </c>
      <c r="K32" s="241"/>
      <c r="L32" s="242"/>
      <c r="M32" s="242"/>
      <c r="N32" s="242"/>
      <c r="O32" s="134">
        <f t="shared" ref="O32:O41" si="13">N32+L32</f>
        <v>0</v>
      </c>
      <c r="P32" s="242">
        <f t="shared" ref="P32:P41" si="14">O32*0.5%</f>
        <v>0</v>
      </c>
      <c r="Q32" s="135">
        <f t="shared" ref="Q32:Q41" si="15">O32-P32</f>
        <v>0</v>
      </c>
      <c r="R32" s="414"/>
    </row>
    <row r="33" spans="1:20" x14ac:dyDescent="0.25">
      <c r="A33" s="121" t="s">
        <v>153</v>
      </c>
      <c r="B33" s="117"/>
      <c r="C33" s="166"/>
      <c r="D33" s="163"/>
      <c r="E33" s="113"/>
      <c r="F33" s="113"/>
      <c r="G33" s="113"/>
      <c r="H33" s="132">
        <f t="shared" si="12"/>
        <v>0</v>
      </c>
      <c r="I33" s="113">
        <f t="shared" si="4"/>
        <v>0</v>
      </c>
      <c r="J33" s="123">
        <f t="shared" si="5"/>
        <v>0</v>
      </c>
      <c r="K33" s="243"/>
      <c r="L33" s="244"/>
      <c r="M33" s="244"/>
      <c r="N33" s="244"/>
      <c r="O33" s="124">
        <f t="shared" si="13"/>
        <v>0</v>
      </c>
      <c r="P33" s="244">
        <f t="shared" si="14"/>
        <v>0</v>
      </c>
      <c r="Q33" s="125">
        <f t="shared" si="15"/>
        <v>0</v>
      </c>
      <c r="R33" s="415"/>
    </row>
    <row r="34" spans="1:20" x14ac:dyDescent="0.25">
      <c r="A34" s="136" t="s">
        <v>337</v>
      </c>
      <c r="B34" s="117"/>
      <c r="C34" s="166"/>
      <c r="D34" s="163"/>
      <c r="E34" s="113"/>
      <c r="F34" s="113"/>
      <c r="G34" s="113"/>
      <c r="H34" s="132">
        <f t="shared" si="12"/>
        <v>0</v>
      </c>
      <c r="I34" s="120">
        <f t="shared" si="4"/>
        <v>0</v>
      </c>
      <c r="J34" s="133">
        <f t="shared" si="5"/>
        <v>0</v>
      </c>
      <c r="K34" s="241"/>
      <c r="L34" s="242"/>
      <c r="M34" s="242"/>
      <c r="N34" s="242"/>
      <c r="O34" s="134">
        <f t="shared" si="13"/>
        <v>0</v>
      </c>
      <c r="P34" s="242">
        <f t="shared" si="14"/>
        <v>0</v>
      </c>
      <c r="Q34" s="135">
        <f t="shared" si="15"/>
        <v>0</v>
      </c>
      <c r="R34" s="414"/>
    </row>
    <row r="35" spans="1:20" x14ac:dyDescent="0.25">
      <c r="A35" s="121" t="s">
        <v>153</v>
      </c>
      <c r="B35" s="117"/>
      <c r="C35" s="166"/>
      <c r="D35" s="163"/>
      <c r="E35" s="113"/>
      <c r="F35" s="113"/>
      <c r="G35" s="113"/>
      <c r="H35" s="132">
        <f t="shared" si="12"/>
        <v>0</v>
      </c>
      <c r="I35" s="113">
        <f t="shared" si="4"/>
        <v>0</v>
      </c>
      <c r="J35" s="123">
        <f t="shared" si="5"/>
        <v>0</v>
      </c>
      <c r="K35" s="243"/>
      <c r="L35" s="244"/>
      <c r="M35" s="244"/>
      <c r="N35" s="244"/>
      <c r="O35" s="124">
        <f t="shared" si="13"/>
        <v>0</v>
      </c>
      <c r="P35" s="244">
        <f t="shared" si="14"/>
        <v>0</v>
      </c>
      <c r="Q35" s="125">
        <f t="shared" si="15"/>
        <v>0</v>
      </c>
      <c r="R35" s="415"/>
    </row>
    <row r="36" spans="1:20" x14ac:dyDescent="0.25">
      <c r="A36" s="136" t="s">
        <v>338</v>
      </c>
      <c r="B36" s="117"/>
      <c r="C36" s="166"/>
      <c r="D36" s="163"/>
      <c r="E36" s="113"/>
      <c r="F36" s="113"/>
      <c r="G36" s="113"/>
      <c r="H36" s="132">
        <f t="shared" si="12"/>
        <v>0</v>
      </c>
      <c r="I36" s="120">
        <f t="shared" si="4"/>
        <v>0</v>
      </c>
      <c r="J36" s="133">
        <f t="shared" si="5"/>
        <v>0</v>
      </c>
      <c r="K36" s="241"/>
      <c r="L36" s="242"/>
      <c r="M36" s="242"/>
      <c r="N36" s="242"/>
      <c r="O36" s="134">
        <f t="shared" si="13"/>
        <v>0</v>
      </c>
      <c r="P36" s="242">
        <f t="shared" si="14"/>
        <v>0</v>
      </c>
      <c r="Q36" s="135">
        <f t="shared" si="15"/>
        <v>0</v>
      </c>
      <c r="R36" s="414"/>
    </row>
    <row r="37" spans="1:20" x14ac:dyDescent="0.25">
      <c r="A37" s="121" t="s">
        <v>151</v>
      </c>
      <c r="B37" s="117"/>
      <c r="C37" s="166"/>
      <c r="D37" s="163"/>
      <c r="E37" s="113"/>
      <c r="F37" s="113"/>
      <c r="G37" s="113"/>
      <c r="H37" s="132">
        <f t="shared" si="12"/>
        <v>0</v>
      </c>
      <c r="I37" s="113">
        <f t="shared" si="4"/>
        <v>0</v>
      </c>
      <c r="J37" s="123">
        <f t="shared" si="5"/>
        <v>0</v>
      </c>
      <c r="K37" s="243"/>
      <c r="L37" s="244"/>
      <c r="M37" s="244"/>
      <c r="N37" s="244"/>
      <c r="O37" s="124">
        <f t="shared" si="13"/>
        <v>0</v>
      </c>
      <c r="P37" s="244">
        <f t="shared" si="14"/>
        <v>0</v>
      </c>
      <c r="Q37" s="125">
        <f t="shared" si="15"/>
        <v>0</v>
      </c>
      <c r="R37" s="415"/>
    </row>
    <row r="38" spans="1:20" x14ac:dyDescent="0.25">
      <c r="A38" s="121" t="s">
        <v>156</v>
      </c>
      <c r="B38" s="117"/>
      <c r="C38" s="166"/>
      <c r="D38" s="163"/>
      <c r="E38" s="113"/>
      <c r="F38" s="113"/>
      <c r="G38" s="113"/>
      <c r="H38" s="132">
        <f t="shared" si="12"/>
        <v>0</v>
      </c>
      <c r="I38" s="120">
        <f t="shared" si="4"/>
        <v>0</v>
      </c>
      <c r="J38" s="133">
        <f t="shared" si="5"/>
        <v>0</v>
      </c>
      <c r="K38" s="241"/>
      <c r="L38" s="242"/>
      <c r="M38" s="242"/>
      <c r="N38" s="242"/>
      <c r="O38" s="134">
        <f t="shared" si="13"/>
        <v>0</v>
      </c>
      <c r="P38" s="242">
        <f t="shared" si="14"/>
        <v>0</v>
      </c>
      <c r="Q38" s="135">
        <f t="shared" si="15"/>
        <v>0</v>
      </c>
      <c r="R38" s="414"/>
    </row>
    <row r="39" spans="1:20" x14ac:dyDescent="0.25">
      <c r="A39" s="121" t="s">
        <v>157</v>
      </c>
      <c r="B39" s="117"/>
      <c r="C39" s="166"/>
      <c r="D39" s="163"/>
      <c r="E39" s="113"/>
      <c r="F39" s="113"/>
      <c r="G39" s="113"/>
      <c r="H39" s="132">
        <f t="shared" si="12"/>
        <v>0</v>
      </c>
      <c r="I39" s="113">
        <f t="shared" si="4"/>
        <v>0</v>
      </c>
      <c r="J39" s="123">
        <f t="shared" si="5"/>
        <v>0</v>
      </c>
      <c r="K39" s="243"/>
      <c r="L39" s="244"/>
      <c r="M39" s="244"/>
      <c r="N39" s="244"/>
      <c r="O39" s="124">
        <f t="shared" si="13"/>
        <v>0</v>
      </c>
      <c r="P39" s="244">
        <f t="shared" si="14"/>
        <v>0</v>
      </c>
      <c r="Q39" s="125">
        <f t="shared" si="15"/>
        <v>0</v>
      </c>
      <c r="R39" s="415"/>
    </row>
    <row r="40" spans="1:20" x14ac:dyDescent="0.25">
      <c r="A40" s="121" t="s">
        <v>151</v>
      </c>
      <c r="B40" s="117"/>
      <c r="C40" s="166"/>
      <c r="D40" s="163"/>
      <c r="E40" s="113"/>
      <c r="F40" s="113"/>
      <c r="G40" s="113"/>
      <c r="H40" s="132">
        <f t="shared" si="12"/>
        <v>0</v>
      </c>
      <c r="I40" s="120">
        <f t="shared" si="4"/>
        <v>0</v>
      </c>
      <c r="J40" s="133">
        <f t="shared" si="5"/>
        <v>0</v>
      </c>
      <c r="K40" s="241"/>
      <c r="L40" s="242"/>
      <c r="M40" s="242"/>
      <c r="N40" s="242"/>
      <c r="O40" s="134">
        <f t="shared" si="13"/>
        <v>0</v>
      </c>
      <c r="P40" s="242">
        <f t="shared" si="14"/>
        <v>0</v>
      </c>
      <c r="Q40" s="135">
        <f t="shared" si="15"/>
        <v>0</v>
      </c>
      <c r="R40" s="414"/>
    </row>
    <row r="41" spans="1:20" ht="15.75" thickBot="1" x14ac:dyDescent="0.3">
      <c r="A41" s="185" t="s">
        <v>156</v>
      </c>
      <c r="B41" s="184"/>
      <c r="C41" s="167"/>
      <c r="D41" s="164"/>
      <c r="E41" s="141"/>
      <c r="F41" s="141"/>
      <c r="G41" s="141"/>
      <c r="H41" s="132">
        <f t="shared" si="12"/>
        <v>0</v>
      </c>
      <c r="I41" s="113">
        <f t="shared" si="4"/>
        <v>0</v>
      </c>
      <c r="J41" s="123">
        <f t="shared" si="5"/>
        <v>0</v>
      </c>
      <c r="K41" s="243"/>
      <c r="L41" s="244"/>
      <c r="M41" s="244"/>
      <c r="N41" s="244"/>
      <c r="O41" s="124">
        <f t="shared" si="13"/>
        <v>0</v>
      </c>
      <c r="P41" s="244">
        <f t="shared" si="14"/>
        <v>0</v>
      </c>
      <c r="Q41" s="125">
        <f t="shared" si="15"/>
        <v>0</v>
      </c>
      <c r="R41" s="415"/>
    </row>
    <row r="42" spans="1:20" ht="15.75" thickBot="1" x14ac:dyDescent="0.3">
      <c r="B42" s="417"/>
      <c r="C42" s="247" t="s">
        <v>52</v>
      </c>
      <c r="D42" s="248">
        <f>MAXA(D18:D41)</f>
        <v>0</v>
      </c>
      <c r="E42" s="248">
        <f t="shared" ref="E42:Q42" si="16">SUM(E18:E41)</f>
        <v>0</v>
      </c>
      <c r="F42" s="248">
        <f>MAXA(F18:F41)</f>
        <v>0</v>
      </c>
      <c r="G42" s="248">
        <f>SUM(G18:G41)</f>
        <v>0</v>
      </c>
      <c r="H42" s="248">
        <f>MAXA(H18:H41)</f>
        <v>0</v>
      </c>
      <c r="I42" s="248">
        <f t="shared" si="16"/>
        <v>0</v>
      </c>
      <c r="J42" s="248">
        <f>SUM(J18:J41)</f>
        <v>0</v>
      </c>
      <c r="K42" s="248">
        <f>MAXA(K18:K41)</f>
        <v>0</v>
      </c>
      <c r="L42" s="248">
        <f t="shared" si="16"/>
        <v>0</v>
      </c>
      <c r="M42" s="248">
        <f>MAXA(M18:M41)</f>
        <v>0</v>
      </c>
      <c r="N42" s="248">
        <f t="shared" si="16"/>
        <v>0</v>
      </c>
      <c r="O42" s="248">
        <f t="shared" si="16"/>
        <v>0</v>
      </c>
      <c r="P42" s="248">
        <f t="shared" si="16"/>
        <v>0</v>
      </c>
      <c r="Q42" s="249">
        <f t="shared" si="16"/>
        <v>0</v>
      </c>
      <c r="R42" s="451"/>
    </row>
    <row r="44" spans="1:20" ht="15.75" thickBot="1" x14ac:dyDescent="0.3"/>
    <row r="45" spans="1:20" ht="15.75" customHeight="1" x14ac:dyDescent="0.3">
      <c r="A45" s="1334" t="s">
        <v>258</v>
      </c>
      <c r="B45" s="1335"/>
      <c r="C45" s="1335"/>
      <c r="D45" s="1335"/>
      <c r="E45" s="1335"/>
      <c r="F45" s="1335"/>
      <c r="G45" s="1335"/>
      <c r="H45" s="1335"/>
      <c r="I45" s="1335"/>
      <c r="J45" s="1335"/>
      <c r="K45" s="1335"/>
      <c r="L45" s="1335"/>
      <c r="M45" s="1335"/>
      <c r="N45" s="1335"/>
      <c r="O45" s="1335"/>
      <c r="P45" s="1335"/>
      <c r="Q45" s="1335"/>
      <c r="R45" s="1335"/>
      <c r="S45" s="1335"/>
      <c r="T45" s="1336"/>
    </row>
    <row r="46" spans="1:20" ht="78" customHeight="1" x14ac:dyDescent="0.25">
      <c r="A46" s="1337" t="s">
        <v>239</v>
      </c>
      <c r="B46" s="1338" t="s">
        <v>259</v>
      </c>
      <c r="C46" s="1338" t="s">
        <v>20</v>
      </c>
      <c r="D46" s="239" t="s">
        <v>475</v>
      </c>
      <c r="E46" s="236" t="s">
        <v>260</v>
      </c>
      <c r="F46" s="238" t="s">
        <v>261</v>
      </c>
      <c r="G46" s="238" t="s">
        <v>262</v>
      </c>
      <c r="H46" s="237" t="s">
        <v>263</v>
      </c>
      <c r="I46" s="237" t="s">
        <v>261</v>
      </c>
      <c r="J46" s="1356" t="s">
        <v>264</v>
      </c>
      <c r="K46" s="239" t="s">
        <v>262</v>
      </c>
      <c r="L46" s="237" t="s">
        <v>265</v>
      </c>
      <c r="M46" s="239" t="s">
        <v>266</v>
      </c>
      <c r="N46" s="237" t="s">
        <v>267</v>
      </c>
      <c r="O46" s="239" t="s">
        <v>268</v>
      </c>
      <c r="P46" s="239" t="s">
        <v>269</v>
      </c>
      <c r="Q46" s="239" t="s">
        <v>270</v>
      </c>
      <c r="R46" s="239" t="s">
        <v>271</v>
      </c>
      <c r="S46" s="239" t="s">
        <v>272</v>
      </c>
      <c r="T46" s="240" t="s">
        <v>292</v>
      </c>
    </row>
    <row r="47" spans="1:20" x14ac:dyDescent="0.25">
      <c r="A47" s="1337"/>
      <c r="B47" s="1338"/>
      <c r="C47" s="1338"/>
      <c r="D47" s="654" t="s">
        <v>275</v>
      </c>
      <c r="E47" s="654" t="s">
        <v>274</v>
      </c>
      <c r="F47" s="654" t="s">
        <v>275</v>
      </c>
      <c r="G47" s="654" t="s">
        <v>218</v>
      </c>
      <c r="H47" s="237" t="s">
        <v>274</v>
      </c>
      <c r="I47" s="654" t="s">
        <v>275</v>
      </c>
      <c r="J47" s="1356"/>
      <c r="K47" s="654" t="s">
        <v>218</v>
      </c>
      <c r="L47" s="654" t="s">
        <v>218</v>
      </c>
      <c r="M47" s="654" t="s">
        <v>218</v>
      </c>
      <c r="N47" s="654" t="s">
        <v>220</v>
      </c>
      <c r="O47" s="654" t="s">
        <v>220</v>
      </c>
      <c r="P47" s="654" t="s">
        <v>218</v>
      </c>
      <c r="Q47" s="655" t="s">
        <v>220</v>
      </c>
      <c r="R47" s="655" t="s">
        <v>257</v>
      </c>
      <c r="S47" s="654" t="s">
        <v>218</v>
      </c>
      <c r="T47" s="656" t="s">
        <v>257</v>
      </c>
    </row>
    <row r="48" spans="1:20" x14ac:dyDescent="0.25">
      <c r="A48" s="121" t="s">
        <v>151</v>
      </c>
      <c r="B48" s="434" t="str">
        <f>VLOOKUP(A48,'urbano_PIANO_INV-INFR'!D$109:E$130,2,FALSE)</f>
        <v>SPECIFICARE______</v>
      </c>
      <c r="C48" s="642">
        <f>VLOOKUP(A48,'urbano_PIANO_INV-INFR'!$D$109:$J$131,6,FALSE)</f>
        <v>0</v>
      </c>
      <c r="D48" s="643">
        <f>VLOOKUP(A48,'urbano_PIANO_INV-INFR'!$D$109:$J$131,6,FALSE)</f>
        <v>0</v>
      </c>
      <c r="E48" s="58"/>
      <c r="F48" s="114"/>
      <c r="G48" s="113"/>
      <c r="H48" s="436"/>
      <c r="I48" s="437"/>
      <c r="J48" s="115"/>
      <c r="K48" s="112"/>
      <c r="L48" s="113"/>
      <c r="M48" s="122">
        <f>K48+L48</f>
        <v>0</v>
      </c>
      <c r="N48" s="116"/>
      <c r="O48" s="116"/>
      <c r="P48" s="113"/>
      <c r="Q48" s="58"/>
      <c r="R48" s="58"/>
      <c r="S48" s="113"/>
      <c r="T48" s="413"/>
    </row>
    <row r="49" spans="1:20" x14ac:dyDescent="0.25">
      <c r="A49" s="633" t="s">
        <v>156</v>
      </c>
      <c r="B49" s="434" t="str">
        <f>VLOOKUP(A49,'urbano_PIANO_INV-INFR'!D$109:E$130,2,FALSE)</f>
        <v>SPECIFICARE______</v>
      </c>
      <c r="C49" s="642">
        <f>VLOOKUP(A49,'urbano_PIANO_INV-INFR'!$D$109:$J$131,6,FALSE)</f>
        <v>0</v>
      </c>
      <c r="D49" s="643">
        <f>VLOOKUP(A49,'urbano_PIANO_INV-INFR'!$D$109:$J$131,6,FALSE)</f>
        <v>0</v>
      </c>
      <c r="E49" s="438"/>
      <c r="F49" s="118"/>
      <c r="G49" s="435"/>
      <c r="H49" s="439"/>
      <c r="I49" s="114"/>
      <c r="J49" s="115"/>
      <c r="K49" s="112"/>
      <c r="L49" s="113"/>
      <c r="M49" s="122">
        <f t="shared" ref="M49:M77" si="17">K49+L49</f>
        <v>0</v>
      </c>
      <c r="N49" s="116"/>
      <c r="O49" s="116"/>
      <c r="P49" s="113"/>
      <c r="Q49" s="58"/>
      <c r="R49" s="58"/>
      <c r="S49" s="113"/>
      <c r="T49" s="413"/>
    </row>
    <row r="50" spans="1:20" x14ac:dyDescent="0.25">
      <c r="A50" s="121" t="s">
        <v>152</v>
      </c>
      <c r="B50" s="434" t="str">
        <f>VLOOKUP(A50,'urbano_PIANO_INV-INFR'!D$109:E$130,2,FALSE)</f>
        <v>SPECIFICARE______</v>
      </c>
      <c r="C50" s="642">
        <f>VLOOKUP(A50,'urbano_PIANO_INV-INFR'!$D$109:$J$131,6,FALSE)</f>
        <v>0</v>
      </c>
      <c r="D50" s="643">
        <f>VLOOKUP(A50,'urbano_PIANO_INV-INFR'!$D$109:$J$131,6,FALSE)</f>
        <v>0</v>
      </c>
      <c r="E50" s="58"/>
      <c r="F50" s="114"/>
      <c r="G50" s="113"/>
      <c r="H50" s="436"/>
      <c r="I50" s="437"/>
      <c r="J50" s="115"/>
      <c r="K50" s="112"/>
      <c r="L50" s="113"/>
      <c r="M50" s="122">
        <f t="shared" si="17"/>
        <v>0</v>
      </c>
      <c r="N50" s="116"/>
      <c r="O50" s="116"/>
      <c r="P50" s="113"/>
      <c r="Q50" s="58"/>
      <c r="R50" s="58"/>
      <c r="S50" s="113"/>
      <c r="T50" s="413"/>
    </row>
    <row r="51" spans="1:20" x14ac:dyDescent="0.25">
      <c r="A51" s="633" t="s">
        <v>157</v>
      </c>
      <c r="B51" s="434" t="str">
        <f>VLOOKUP(A51,'urbano_PIANO_INV-INFR'!D$109:E$130,2,FALSE)</f>
        <v>SPECIFICARE______</v>
      </c>
      <c r="C51" s="642">
        <f>VLOOKUP(A51,'urbano_PIANO_INV-INFR'!$D$109:$J$131,6,FALSE)</f>
        <v>0</v>
      </c>
      <c r="D51" s="643">
        <f>VLOOKUP(A51,'urbano_PIANO_INV-INFR'!$D$109:$J$131,6,FALSE)</f>
        <v>0</v>
      </c>
      <c r="E51" s="438"/>
      <c r="F51" s="118"/>
      <c r="G51" s="435"/>
      <c r="H51" s="439"/>
      <c r="I51" s="114"/>
      <c r="J51" s="115"/>
      <c r="K51" s="112"/>
      <c r="L51" s="113"/>
      <c r="M51" s="122">
        <f t="shared" ref="M51:M68" si="18">K51+L51</f>
        <v>0</v>
      </c>
      <c r="N51" s="116"/>
      <c r="O51" s="116"/>
      <c r="P51" s="113"/>
      <c r="Q51" s="58"/>
      <c r="R51" s="58"/>
      <c r="S51" s="113"/>
      <c r="T51" s="413"/>
    </row>
    <row r="52" spans="1:20" x14ac:dyDescent="0.25">
      <c r="A52" s="121" t="s">
        <v>337</v>
      </c>
      <c r="B52" s="434" t="str">
        <f>VLOOKUP(A52,'urbano_PIANO_INV-INFR'!D$109:E$130,2,FALSE)</f>
        <v>SPECIFICARE______</v>
      </c>
      <c r="C52" s="642">
        <f>VLOOKUP(A52,'urbano_PIANO_INV-INFR'!$D$109:$J$131,6,FALSE)</f>
        <v>0</v>
      </c>
      <c r="D52" s="643">
        <f>VLOOKUP(A52,'urbano_PIANO_INV-INFR'!$D$109:$J$131,6,FALSE)</f>
        <v>0</v>
      </c>
      <c r="E52" s="58"/>
      <c r="F52" s="114"/>
      <c r="G52" s="113"/>
      <c r="H52" s="436"/>
      <c r="I52" s="437"/>
      <c r="J52" s="115"/>
      <c r="K52" s="112"/>
      <c r="L52" s="113"/>
      <c r="M52" s="122">
        <f t="shared" si="18"/>
        <v>0</v>
      </c>
      <c r="N52" s="116"/>
      <c r="O52" s="116"/>
      <c r="P52" s="113"/>
      <c r="Q52" s="58"/>
      <c r="R52" s="58"/>
      <c r="S52" s="113"/>
      <c r="T52" s="413"/>
    </row>
    <row r="53" spans="1:20" x14ac:dyDescent="0.25">
      <c r="A53" s="633" t="s">
        <v>158</v>
      </c>
      <c r="B53" s="434" t="str">
        <f>VLOOKUP(A53,'urbano_PIANO_INV-INFR'!D$109:E$130,2,FALSE)</f>
        <v>SPECIFICARE______</v>
      </c>
      <c r="C53" s="642">
        <f>VLOOKUP(A53,'urbano_PIANO_INV-INFR'!$D$109:$J$131,6,FALSE)</f>
        <v>0</v>
      </c>
      <c r="D53" s="643">
        <f>VLOOKUP(A53,'urbano_PIANO_INV-INFR'!$D$109:$J$131,6,FALSE)</f>
        <v>0</v>
      </c>
      <c r="E53" s="438"/>
      <c r="F53" s="118"/>
      <c r="G53" s="435"/>
      <c r="H53" s="439"/>
      <c r="I53" s="114"/>
      <c r="J53" s="115"/>
      <c r="K53" s="112"/>
      <c r="L53" s="113"/>
      <c r="M53" s="122">
        <f t="shared" si="18"/>
        <v>0</v>
      </c>
      <c r="N53" s="116"/>
      <c r="O53" s="116"/>
      <c r="P53" s="113"/>
      <c r="Q53" s="58"/>
      <c r="R53" s="58"/>
      <c r="S53" s="113"/>
      <c r="T53" s="413"/>
    </row>
    <row r="54" spans="1:20" x14ac:dyDescent="0.25">
      <c r="A54" s="121" t="s">
        <v>338</v>
      </c>
      <c r="B54" s="434" t="str">
        <f>VLOOKUP(A54,'urbano_PIANO_INV-INFR'!D$109:E$130,2,FALSE)</f>
        <v>SPECIFICARE______</v>
      </c>
      <c r="C54" s="642">
        <f>VLOOKUP(A54,'urbano_PIANO_INV-INFR'!$D$109:$J$131,6,FALSE)</f>
        <v>0</v>
      </c>
      <c r="D54" s="643">
        <f>VLOOKUP(A54,'urbano_PIANO_INV-INFR'!$D$109:$J$131,6,FALSE)</f>
        <v>0</v>
      </c>
      <c r="E54" s="58"/>
      <c r="F54" s="114"/>
      <c r="G54" s="113"/>
      <c r="H54" s="436"/>
      <c r="I54" s="437"/>
      <c r="J54" s="115"/>
      <c r="K54" s="112"/>
      <c r="L54" s="113"/>
      <c r="M54" s="122">
        <f t="shared" si="18"/>
        <v>0</v>
      </c>
      <c r="N54" s="116"/>
      <c r="O54" s="116"/>
      <c r="P54" s="113"/>
      <c r="Q54" s="58"/>
      <c r="R54" s="58"/>
      <c r="S54" s="113"/>
      <c r="T54" s="413"/>
    </row>
    <row r="55" spans="1:20" x14ac:dyDescent="0.25">
      <c r="A55" s="633" t="s">
        <v>159</v>
      </c>
      <c r="B55" s="434" t="str">
        <f>VLOOKUP(A55,'urbano_PIANO_INV-INFR'!D$109:E$130,2,FALSE)</f>
        <v>SPECIFICARE______</v>
      </c>
      <c r="C55" s="642">
        <f>VLOOKUP(A55,'urbano_PIANO_INV-INFR'!$D$109:$J$131,6,FALSE)</f>
        <v>0</v>
      </c>
      <c r="D55" s="643">
        <f>VLOOKUP(A55,'urbano_PIANO_INV-INFR'!$D$109:$J$131,6,FALSE)</f>
        <v>0</v>
      </c>
      <c r="E55" s="438"/>
      <c r="F55" s="118"/>
      <c r="G55" s="435"/>
      <c r="H55" s="439"/>
      <c r="I55" s="114"/>
      <c r="J55" s="115"/>
      <c r="K55" s="112"/>
      <c r="L55" s="113"/>
      <c r="M55" s="122">
        <f t="shared" si="18"/>
        <v>0</v>
      </c>
      <c r="N55" s="116"/>
      <c r="O55" s="116"/>
      <c r="P55" s="113"/>
      <c r="Q55" s="58"/>
      <c r="R55" s="58"/>
      <c r="S55" s="113"/>
      <c r="T55" s="413"/>
    </row>
    <row r="56" spans="1:20" x14ac:dyDescent="0.25">
      <c r="A56" s="121" t="s">
        <v>339</v>
      </c>
      <c r="B56" s="434" t="str">
        <f>VLOOKUP(A56,'urbano_PIANO_INV-INFR'!D$109:E$130,2,FALSE)</f>
        <v>SPECIFICARE______</v>
      </c>
      <c r="C56" s="642">
        <f>VLOOKUP(A56,'urbano_PIANO_INV-INFR'!$D$109:$J$131,6,FALSE)</f>
        <v>0</v>
      </c>
      <c r="D56" s="643">
        <f>VLOOKUP(A56,'urbano_PIANO_INV-INFR'!$D$109:$J$131,6,FALSE)</f>
        <v>0</v>
      </c>
      <c r="E56" s="58"/>
      <c r="F56" s="114"/>
      <c r="G56" s="113"/>
      <c r="H56" s="436"/>
      <c r="I56" s="437"/>
      <c r="J56" s="115"/>
      <c r="K56" s="112"/>
      <c r="L56" s="113"/>
      <c r="M56" s="122">
        <f t="shared" si="18"/>
        <v>0</v>
      </c>
      <c r="N56" s="116"/>
      <c r="O56" s="116"/>
      <c r="P56" s="113"/>
      <c r="Q56" s="58"/>
      <c r="R56" s="58"/>
      <c r="S56" s="113"/>
      <c r="T56" s="413"/>
    </row>
    <row r="57" spans="1:20" x14ac:dyDescent="0.25">
      <c r="A57" s="633" t="s">
        <v>160</v>
      </c>
      <c r="B57" s="434" t="str">
        <f>VLOOKUP(A57,'urbano_PIANO_INV-INFR'!D$109:E$130,2,FALSE)</f>
        <v>SPECIFICARE______</v>
      </c>
      <c r="C57" s="642">
        <f>VLOOKUP(A57,'urbano_PIANO_INV-INFR'!$D$109:$J$131,6,FALSE)</f>
        <v>0</v>
      </c>
      <c r="D57" s="643">
        <f>VLOOKUP(A57,'urbano_PIANO_INV-INFR'!$D$109:$J$131,6,FALSE)</f>
        <v>0</v>
      </c>
      <c r="E57" s="438"/>
      <c r="F57" s="118"/>
      <c r="G57" s="435"/>
      <c r="H57" s="439"/>
      <c r="I57" s="114"/>
      <c r="J57" s="115"/>
      <c r="K57" s="112"/>
      <c r="L57" s="113"/>
      <c r="M57" s="122">
        <f t="shared" si="18"/>
        <v>0</v>
      </c>
      <c r="N57" s="116"/>
      <c r="O57" s="116"/>
      <c r="P57" s="113"/>
      <c r="Q57" s="58"/>
      <c r="R57" s="58"/>
      <c r="S57" s="113"/>
      <c r="T57" s="413"/>
    </row>
    <row r="58" spans="1:20" x14ac:dyDescent="0.25">
      <c r="A58" s="121" t="s">
        <v>340</v>
      </c>
      <c r="B58" s="434" t="str">
        <f>VLOOKUP(A58,'urbano_PIANO_INV-INFR'!D$109:E$130,2,FALSE)</f>
        <v>SPECIFICARE______</v>
      </c>
      <c r="C58" s="642">
        <f>VLOOKUP(A58,'urbano_PIANO_INV-INFR'!$D$109:$J$131,6,FALSE)</f>
        <v>0</v>
      </c>
      <c r="D58" s="643">
        <f>VLOOKUP(A58,'urbano_PIANO_INV-INFR'!$D$109:$J$131,6,FALSE)</f>
        <v>0</v>
      </c>
      <c r="E58" s="58"/>
      <c r="F58" s="114"/>
      <c r="G58" s="113"/>
      <c r="H58" s="436"/>
      <c r="I58" s="437"/>
      <c r="J58" s="115"/>
      <c r="K58" s="112"/>
      <c r="L58" s="113"/>
      <c r="M58" s="122">
        <f t="shared" si="18"/>
        <v>0</v>
      </c>
      <c r="N58" s="116"/>
      <c r="O58" s="116"/>
      <c r="P58" s="113"/>
      <c r="Q58" s="58"/>
      <c r="R58" s="58"/>
      <c r="S58" s="113"/>
      <c r="T58" s="413"/>
    </row>
    <row r="59" spans="1:20" x14ac:dyDescent="0.25">
      <c r="A59" s="633" t="s">
        <v>161</v>
      </c>
      <c r="B59" s="434" t="str">
        <f>VLOOKUP(A59,'urbano_PIANO_INV-INFR'!D$109:E$130,2,FALSE)</f>
        <v>SPECIFICARE______</v>
      </c>
      <c r="C59" s="642">
        <f>VLOOKUP(A59,'urbano_PIANO_INV-INFR'!$D$109:$J$131,6,FALSE)</f>
        <v>0</v>
      </c>
      <c r="D59" s="643">
        <f>VLOOKUP(A59,'urbano_PIANO_INV-INFR'!$D$109:$J$131,6,FALSE)</f>
        <v>0</v>
      </c>
      <c r="E59" s="438"/>
      <c r="F59" s="118"/>
      <c r="G59" s="435"/>
      <c r="H59" s="439"/>
      <c r="I59" s="114"/>
      <c r="J59" s="115"/>
      <c r="K59" s="112"/>
      <c r="L59" s="113"/>
      <c r="M59" s="122">
        <f t="shared" si="18"/>
        <v>0</v>
      </c>
      <c r="N59" s="116"/>
      <c r="O59" s="116"/>
      <c r="P59" s="113"/>
      <c r="Q59" s="58"/>
      <c r="R59" s="58"/>
      <c r="S59" s="113"/>
      <c r="T59" s="413"/>
    </row>
    <row r="60" spans="1:20" x14ac:dyDescent="0.25">
      <c r="A60" s="121" t="s">
        <v>341</v>
      </c>
      <c r="B60" s="434" t="str">
        <f>VLOOKUP(A60,'urbano_PIANO_INV-INFR'!D$109:E$130,2,FALSE)</f>
        <v>SPECIFICARE______</v>
      </c>
      <c r="C60" s="642">
        <f>VLOOKUP(A60,'urbano_PIANO_INV-INFR'!$D$109:$J$131,6,FALSE)</f>
        <v>0</v>
      </c>
      <c r="D60" s="643">
        <f>VLOOKUP(A60,'urbano_PIANO_INV-INFR'!$D$109:$J$131,6,FALSE)</f>
        <v>0</v>
      </c>
      <c r="E60" s="58"/>
      <c r="F60" s="114"/>
      <c r="G60" s="113"/>
      <c r="H60" s="436"/>
      <c r="I60" s="437"/>
      <c r="J60" s="115"/>
      <c r="K60" s="112"/>
      <c r="L60" s="113"/>
      <c r="M60" s="122">
        <f t="shared" si="18"/>
        <v>0</v>
      </c>
      <c r="N60" s="116"/>
      <c r="O60" s="116"/>
      <c r="P60" s="113"/>
      <c r="Q60" s="58"/>
      <c r="R60" s="58"/>
      <c r="S60" s="113"/>
      <c r="T60" s="413"/>
    </row>
    <row r="61" spans="1:20" x14ac:dyDescent="0.25">
      <c r="A61" s="633" t="s">
        <v>162</v>
      </c>
      <c r="B61" s="434" t="str">
        <f>VLOOKUP(A61,'urbano_PIANO_INV-INFR'!D$109:E$130,2,FALSE)</f>
        <v>SPECIFICARE______</v>
      </c>
      <c r="C61" s="642">
        <f>VLOOKUP(A61,'urbano_PIANO_INV-INFR'!$D$109:$J$131,6,FALSE)</f>
        <v>0</v>
      </c>
      <c r="D61" s="643">
        <f>VLOOKUP(A61,'urbano_PIANO_INV-INFR'!$D$109:$J$131,6,FALSE)</f>
        <v>0</v>
      </c>
      <c r="E61" s="438"/>
      <c r="F61" s="118"/>
      <c r="G61" s="435"/>
      <c r="H61" s="439"/>
      <c r="I61" s="114"/>
      <c r="J61" s="115"/>
      <c r="K61" s="112"/>
      <c r="L61" s="113"/>
      <c r="M61" s="122">
        <f t="shared" si="18"/>
        <v>0</v>
      </c>
      <c r="N61" s="116"/>
      <c r="O61" s="116"/>
      <c r="P61" s="113"/>
      <c r="Q61" s="58"/>
      <c r="R61" s="58"/>
      <c r="S61" s="113"/>
      <c r="T61" s="413"/>
    </row>
    <row r="62" spans="1:20" x14ac:dyDescent="0.25">
      <c r="A62" s="121" t="s">
        <v>342</v>
      </c>
      <c r="B62" s="434" t="str">
        <f>VLOOKUP(A62,'urbano_PIANO_INV-INFR'!D$109:E$130,2,FALSE)</f>
        <v>SPECIFICARE______</v>
      </c>
      <c r="C62" s="642">
        <f>VLOOKUP(A62,'urbano_PIANO_INV-INFR'!$D$109:$J$131,6,FALSE)</f>
        <v>0</v>
      </c>
      <c r="D62" s="643">
        <f>VLOOKUP(A62,'urbano_PIANO_INV-INFR'!$D$109:$J$131,6,FALSE)</f>
        <v>0</v>
      </c>
      <c r="E62" s="58"/>
      <c r="F62" s="114"/>
      <c r="G62" s="113"/>
      <c r="H62" s="436"/>
      <c r="I62" s="437"/>
      <c r="J62" s="115"/>
      <c r="K62" s="112"/>
      <c r="L62" s="113"/>
      <c r="M62" s="122">
        <f t="shared" si="18"/>
        <v>0</v>
      </c>
      <c r="N62" s="116"/>
      <c r="O62" s="116"/>
      <c r="P62" s="113"/>
      <c r="Q62" s="58"/>
      <c r="R62" s="58"/>
      <c r="S62" s="113"/>
      <c r="T62" s="413"/>
    </row>
    <row r="63" spans="1:20" x14ac:dyDescent="0.25">
      <c r="A63" s="633" t="s">
        <v>163</v>
      </c>
      <c r="B63" s="434" t="str">
        <f>VLOOKUP(A63,'urbano_PIANO_INV-INFR'!D$109:E$130,2,FALSE)</f>
        <v>SPECIFICARE______</v>
      </c>
      <c r="C63" s="642">
        <f>VLOOKUP(A63,'urbano_PIANO_INV-INFR'!$D$109:$J$131,6,FALSE)</f>
        <v>0</v>
      </c>
      <c r="D63" s="643">
        <f>VLOOKUP(A63,'urbano_PIANO_INV-INFR'!$D$109:$J$131,6,FALSE)</f>
        <v>0</v>
      </c>
      <c r="E63" s="438"/>
      <c r="F63" s="118"/>
      <c r="G63" s="435"/>
      <c r="H63" s="439"/>
      <c r="I63" s="114"/>
      <c r="J63" s="115"/>
      <c r="K63" s="112"/>
      <c r="L63" s="113"/>
      <c r="M63" s="122">
        <f t="shared" si="18"/>
        <v>0</v>
      </c>
      <c r="N63" s="116"/>
      <c r="O63" s="116"/>
      <c r="P63" s="113"/>
      <c r="Q63" s="58"/>
      <c r="R63" s="58"/>
      <c r="S63" s="113"/>
      <c r="T63" s="413"/>
    </row>
    <row r="64" spans="1:20" x14ac:dyDescent="0.25">
      <c r="A64" s="121" t="s">
        <v>152</v>
      </c>
      <c r="B64" s="434" t="str">
        <f>VLOOKUP(A64,'urbano_PIANO_INV-INFR'!D$109:E$130,2,FALSE)</f>
        <v>SPECIFICARE______</v>
      </c>
      <c r="C64" s="642">
        <f>VLOOKUP(A64,'urbano_PIANO_INV-INFR'!$D$109:$J$131,6,FALSE)</f>
        <v>0</v>
      </c>
      <c r="D64" s="643">
        <f>VLOOKUP(A64,'urbano_PIANO_INV-INFR'!$D$109:$J$131,6,FALSE)</f>
        <v>0</v>
      </c>
      <c r="E64" s="58"/>
      <c r="F64" s="114"/>
      <c r="G64" s="113"/>
      <c r="H64" s="436"/>
      <c r="I64" s="437"/>
      <c r="J64" s="115"/>
      <c r="K64" s="112"/>
      <c r="L64" s="113"/>
      <c r="M64" s="122">
        <f t="shared" si="18"/>
        <v>0</v>
      </c>
      <c r="N64" s="116"/>
      <c r="O64" s="116"/>
      <c r="P64" s="113"/>
      <c r="Q64" s="58"/>
      <c r="R64" s="58"/>
      <c r="S64" s="113"/>
      <c r="T64" s="413"/>
    </row>
    <row r="65" spans="1:20" x14ac:dyDescent="0.25">
      <c r="A65" s="633" t="s">
        <v>335</v>
      </c>
      <c r="B65" s="434" t="str">
        <f>VLOOKUP(A65,'urbano_PIANO_INV-INFR'!D$109:E$130,2,FALSE)</f>
        <v>SPECIFICARE______</v>
      </c>
      <c r="C65" s="642">
        <f>VLOOKUP(A65,'urbano_PIANO_INV-INFR'!$D$109:$J$131,6,FALSE)</f>
        <v>0</v>
      </c>
      <c r="D65" s="643">
        <f>VLOOKUP(A65,'urbano_PIANO_INV-INFR'!$D$109:$J$131,6,FALSE)</f>
        <v>0</v>
      </c>
      <c r="E65" s="438"/>
      <c r="F65" s="118"/>
      <c r="G65" s="435"/>
      <c r="H65" s="439"/>
      <c r="I65" s="114"/>
      <c r="J65" s="115"/>
      <c r="K65" s="112"/>
      <c r="L65" s="113"/>
      <c r="M65" s="122">
        <f t="shared" si="18"/>
        <v>0</v>
      </c>
      <c r="N65" s="116"/>
      <c r="O65" s="116"/>
      <c r="P65" s="113"/>
      <c r="Q65" s="58"/>
      <c r="R65" s="58"/>
      <c r="S65" s="113"/>
      <c r="T65" s="413"/>
    </row>
    <row r="66" spans="1:20" x14ac:dyDescent="0.25">
      <c r="A66" s="121" t="s">
        <v>151</v>
      </c>
      <c r="B66" s="434" t="str">
        <f>VLOOKUP(A66,'urbano_PIANO_INV-INFR'!D$109:E$130,2,FALSE)</f>
        <v>SPECIFICARE______</v>
      </c>
      <c r="C66" s="642">
        <f>VLOOKUP(A66,'urbano_PIANO_INV-INFR'!$D$109:$J$131,6,FALSE)</f>
        <v>0</v>
      </c>
      <c r="D66" s="643">
        <f>VLOOKUP(A66,'urbano_PIANO_INV-INFR'!$D$109:$J$131,6,FALSE)</f>
        <v>0</v>
      </c>
      <c r="E66" s="58"/>
      <c r="F66" s="114"/>
      <c r="G66" s="113"/>
      <c r="H66" s="436"/>
      <c r="I66" s="437"/>
      <c r="J66" s="115"/>
      <c r="K66" s="112"/>
      <c r="L66" s="113"/>
      <c r="M66" s="122">
        <f t="shared" si="18"/>
        <v>0</v>
      </c>
      <c r="N66" s="116"/>
      <c r="O66" s="116"/>
      <c r="P66" s="113"/>
      <c r="Q66" s="58"/>
      <c r="R66" s="58"/>
      <c r="S66" s="113"/>
      <c r="T66" s="413"/>
    </row>
    <row r="67" spans="1:20" x14ac:dyDescent="0.25">
      <c r="A67" s="633" t="s">
        <v>336</v>
      </c>
      <c r="B67" s="434" t="str">
        <f>VLOOKUP(A67,'urbano_PIANO_INV-INFR'!D$109:E$130,2,FALSE)</f>
        <v>SPECIFICARE______</v>
      </c>
      <c r="C67" s="642">
        <f>VLOOKUP(A67,'urbano_PIANO_INV-INFR'!$D$109:$J$131,6,FALSE)</f>
        <v>0</v>
      </c>
      <c r="D67" s="643">
        <f>VLOOKUP(A67,'urbano_PIANO_INV-INFR'!$D$109:$J$131,6,FALSE)</f>
        <v>0</v>
      </c>
      <c r="E67" s="438"/>
      <c r="F67" s="118"/>
      <c r="G67" s="435"/>
      <c r="H67" s="439"/>
      <c r="I67" s="114"/>
      <c r="J67" s="115"/>
      <c r="K67" s="112"/>
      <c r="L67" s="113"/>
      <c r="M67" s="122">
        <f t="shared" si="18"/>
        <v>0</v>
      </c>
      <c r="N67" s="116"/>
      <c r="O67" s="116"/>
      <c r="P67" s="113"/>
      <c r="Q67" s="58"/>
      <c r="R67" s="58"/>
      <c r="S67" s="113"/>
      <c r="T67" s="413"/>
    </row>
    <row r="68" spans="1:20" x14ac:dyDescent="0.25">
      <c r="A68" s="121" t="s">
        <v>152</v>
      </c>
      <c r="B68" s="434" t="str">
        <f>VLOOKUP(A68,'urbano_PIANO_INV-INFR'!D$109:E$130,2,FALSE)</f>
        <v>SPECIFICARE______</v>
      </c>
      <c r="C68" s="642">
        <f>VLOOKUP(A68,'urbano_PIANO_INV-INFR'!$D$109:$J$131,6,FALSE)</f>
        <v>0</v>
      </c>
      <c r="D68" s="643">
        <f>VLOOKUP(A68,'urbano_PIANO_INV-INFR'!$D$109:$J$131,6,FALSE)</f>
        <v>0</v>
      </c>
      <c r="E68" s="58"/>
      <c r="F68" s="114"/>
      <c r="G68" s="113"/>
      <c r="H68" s="436"/>
      <c r="I68" s="437"/>
      <c r="J68" s="115"/>
      <c r="K68" s="112"/>
      <c r="L68" s="113"/>
      <c r="M68" s="122">
        <f t="shared" si="18"/>
        <v>0</v>
      </c>
      <c r="N68" s="116"/>
      <c r="O68" s="116"/>
      <c r="P68" s="113"/>
      <c r="Q68" s="58"/>
      <c r="R68" s="58"/>
      <c r="S68" s="113"/>
      <c r="T68" s="413"/>
    </row>
    <row r="69" spans="1:20" x14ac:dyDescent="0.25">
      <c r="A69" s="633" t="s">
        <v>158</v>
      </c>
      <c r="B69" s="434" t="str">
        <f>VLOOKUP(A69,'urbano_PIANO_INV-INFR'!D$109:E$130,2,FALSE)</f>
        <v>SPECIFICARE______</v>
      </c>
      <c r="C69" s="642">
        <f>VLOOKUP(A69,'urbano_PIANO_INV-INFR'!$D$109:$J$131,6,FALSE)</f>
        <v>0</v>
      </c>
      <c r="D69" s="643">
        <f>VLOOKUP(A69,'urbano_PIANO_INV-INFR'!$D$109:$J$131,6,FALSE)</f>
        <v>0</v>
      </c>
      <c r="E69" s="58"/>
      <c r="F69" s="114"/>
      <c r="G69" s="112"/>
      <c r="H69" s="58"/>
      <c r="I69" s="114"/>
      <c r="J69" s="115"/>
      <c r="K69" s="112"/>
      <c r="L69" s="113"/>
      <c r="M69" s="122">
        <f t="shared" si="17"/>
        <v>0</v>
      </c>
      <c r="N69" s="116"/>
      <c r="O69" s="58"/>
      <c r="P69" s="113"/>
      <c r="Q69" s="58"/>
      <c r="R69" s="58"/>
      <c r="S69" s="113"/>
      <c r="T69" s="413"/>
    </row>
    <row r="70" spans="1:20" x14ac:dyDescent="0.25">
      <c r="A70" s="633" t="s">
        <v>159</v>
      </c>
      <c r="B70" s="434" t="str">
        <f>VLOOKUP(A70,'urbano_PIANO_INV-INFR'!D$109:E$130,2,FALSE)</f>
        <v>SPECIFICARE______</v>
      </c>
      <c r="C70" s="642">
        <f>VLOOKUP(A70,'urbano_PIANO_INV-INFR'!$D$109:$J$131,6,FALSE)</f>
        <v>0</v>
      </c>
      <c r="D70" s="643">
        <f>VLOOKUP(A70,'urbano_PIANO_INV-INFR'!$D$109:$J$131,6,FALSE)</f>
        <v>0</v>
      </c>
      <c r="E70" s="58"/>
      <c r="F70" s="114"/>
      <c r="G70" s="112"/>
      <c r="H70" s="58"/>
      <c r="I70" s="114"/>
      <c r="J70" s="115"/>
      <c r="K70" s="112"/>
      <c r="L70" s="113"/>
      <c r="M70" s="122">
        <f t="shared" si="17"/>
        <v>0</v>
      </c>
      <c r="N70" s="116"/>
      <c r="O70" s="58"/>
      <c r="P70" s="113"/>
      <c r="Q70" s="58"/>
      <c r="R70" s="58"/>
      <c r="S70" s="113"/>
      <c r="T70" s="413"/>
    </row>
    <row r="71" spans="1:20" x14ac:dyDescent="0.25">
      <c r="A71" s="633" t="s">
        <v>160</v>
      </c>
      <c r="B71" s="434" t="str">
        <f>VLOOKUP(A71,'urbano_PIANO_INV-INFR'!D$109:E$130,2,FALSE)</f>
        <v>SPECIFICARE______</v>
      </c>
      <c r="C71" s="642">
        <f>VLOOKUP(A71,'urbano_PIANO_INV-INFR'!$D$109:$J$131,6,FALSE)</f>
        <v>0</v>
      </c>
      <c r="D71" s="643">
        <f>VLOOKUP(A71,'urbano_PIANO_INV-INFR'!$D$109:$J$131,6,FALSE)</f>
        <v>0</v>
      </c>
      <c r="E71" s="58"/>
      <c r="F71" s="114"/>
      <c r="G71" s="112"/>
      <c r="H71" s="58"/>
      <c r="I71" s="114"/>
      <c r="J71" s="115"/>
      <c r="K71" s="112"/>
      <c r="L71" s="113"/>
      <c r="M71" s="122">
        <f t="shared" si="17"/>
        <v>0</v>
      </c>
      <c r="N71" s="116"/>
      <c r="O71" s="58"/>
      <c r="P71" s="113"/>
      <c r="Q71" s="58"/>
      <c r="R71" s="58"/>
      <c r="S71" s="113"/>
      <c r="T71" s="413"/>
    </row>
    <row r="72" spans="1:20" x14ac:dyDescent="0.25">
      <c r="A72" s="633" t="s">
        <v>161</v>
      </c>
      <c r="B72" s="434" t="str">
        <f>VLOOKUP(A72,'urbano_PIANO_INV-INFR'!D$109:E$130,2,FALSE)</f>
        <v>SPECIFICARE______</v>
      </c>
      <c r="C72" s="642">
        <f>VLOOKUP(A72,'urbano_PIANO_INV-INFR'!$D$109:$J$131,6,FALSE)</f>
        <v>0</v>
      </c>
      <c r="D72" s="643">
        <f>VLOOKUP(A72,'urbano_PIANO_INV-INFR'!$D$109:$J$131,6,FALSE)</f>
        <v>0</v>
      </c>
      <c r="E72" s="58"/>
      <c r="F72" s="114"/>
      <c r="G72" s="112"/>
      <c r="H72" s="58"/>
      <c r="I72" s="114"/>
      <c r="J72" s="115"/>
      <c r="K72" s="112"/>
      <c r="L72" s="113"/>
      <c r="M72" s="122">
        <f t="shared" si="17"/>
        <v>0</v>
      </c>
      <c r="N72" s="116"/>
      <c r="O72" s="58"/>
      <c r="P72" s="113"/>
      <c r="Q72" s="58"/>
      <c r="R72" s="58"/>
      <c r="S72" s="113"/>
      <c r="T72" s="413"/>
    </row>
    <row r="73" spans="1:20" x14ac:dyDescent="0.25">
      <c r="A73" s="633" t="s">
        <v>162</v>
      </c>
      <c r="B73" s="434" t="str">
        <f>VLOOKUP(A73,'urbano_PIANO_INV-INFR'!D$109:E$130,2,FALSE)</f>
        <v>SPECIFICARE______</v>
      </c>
      <c r="C73" s="642">
        <f>VLOOKUP(A73,'urbano_PIANO_INV-INFR'!$D$109:$J$131,6,FALSE)</f>
        <v>0</v>
      </c>
      <c r="D73" s="643">
        <f>VLOOKUP(A73,'urbano_PIANO_INV-INFR'!$D$109:$J$131,6,FALSE)</f>
        <v>0</v>
      </c>
      <c r="E73" s="58"/>
      <c r="F73" s="114"/>
      <c r="G73" s="112"/>
      <c r="H73" s="58"/>
      <c r="I73" s="114"/>
      <c r="J73" s="115"/>
      <c r="K73" s="112"/>
      <c r="L73" s="113"/>
      <c r="M73" s="122">
        <f t="shared" si="17"/>
        <v>0</v>
      </c>
      <c r="N73" s="116"/>
      <c r="O73" s="58"/>
      <c r="P73" s="113"/>
      <c r="Q73" s="58"/>
      <c r="R73" s="58"/>
      <c r="S73" s="113"/>
      <c r="T73" s="413"/>
    </row>
    <row r="74" spans="1:20" x14ac:dyDescent="0.25">
      <c r="A74" s="633" t="s">
        <v>163</v>
      </c>
      <c r="B74" s="434" t="str">
        <f>VLOOKUP(A74,'urbano_PIANO_INV-INFR'!D$109:E$130,2,FALSE)</f>
        <v>SPECIFICARE______</v>
      </c>
      <c r="C74" s="642">
        <f>VLOOKUP(A74,'urbano_PIANO_INV-INFR'!$D$109:$J$131,6,FALSE)</f>
        <v>0</v>
      </c>
      <c r="D74" s="643">
        <f>VLOOKUP(A74,'urbano_PIANO_INV-INFR'!$D$109:$J$131,6,FALSE)</f>
        <v>0</v>
      </c>
      <c r="E74" s="58"/>
      <c r="F74" s="114"/>
      <c r="G74" s="112"/>
      <c r="H74" s="58"/>
      <c r="I74" s="114"/>
      <c r="J74" s="115"/>
      <c r="K74" s="112"/>
      <c r="L74" s="113"/>
      <c r="M74" s="122">
        <f t="shared" si="17"/>
        <v>0</v>
      </c>
      <c r="N74" s="116"/>
      <c r="O74" s="58"/>
      <c r="P74" s="113"/>
      <c r="Q74" s="58"/>
      <c r="R74" s="58"/>
      <c r="S74" s="113"/>
      <c r="T74" s="413"/>
    </row>
    <row r="75" spans="1:20" x14ac:dyDescent="0.25">
      <c r="A75" s="121" t="s">
        <v>156</v>
      </c>
      <c r="B75" s="434" t="str">
        <f>VLOOKUP(A75,'urbano_PIANO_INV-INFR'!D$109:E$130,2,FALSE)</f>
        <v>SPECIFICARE______</v>
      </c>
      <c r="C75" s="642">
        <f>VLOOKUP(A75,'urbano_PIANO_INV-INFR'!$D$109:$J$131,6,FALSE)</f>
        <v>0</v>
      </c>
      <c r="D75" s="643">
        <f>VLOOKUP(A75,'urbano_PIANO_INV-INFR'!$D$109:$J$131,6,FALSE)</f>
        <v>0</v>
      </c>
      <c r="E75" s="58"/>
      <c r="F75" s="114"/>
      <c r="G75" s="112"/>
      <c r="H75" s="58"/>
      <c r="I75" s="114"/>
      <c r="J75" s="115"/>
      <c r="K75" s="112"/>
      <c r="L75" s="113"/>
      <c r="M75" s="122">
        <f t="shared" si="17"/>
        <v>0</v>
      </c>
      <c r="N75" s="116"/>
      <c r="O75" s="58"/>
      <c r="P75" s="113"/>
      <c r="Q75" s="58"/>
      <c r="R75" s="58"/>
      <c r="S75" s="113"/>
      <c r="T75" s="413"/>
    </row>
    <row r="76" spans="1:20" x14ac:dyDescent="0.25">
      <c r="A76" s="121" t="s">
        <v>151</v>
      </c>
      <c r="B76" s="434" t="str">
        <f>VLOOKUP(A76,'urbano_PIANO_INV-INFR'!D$109:E$130,2,FALSE)</f>
        <v>SPECIFICARE______</v>
      </c>
      <c r="C76" s="642">
        <f>VLOOKUP(A76,'urbano_PIANO_INV-INFR'!$D$109:$J$131,6,FALSE)</f>
        <v>0</v>
      </c>
      <c r="D76" s="643">
        <f>VLOOKUP(A76,'urbano_PIANO_INV-INFR'!$D$109:$J$131,6,FALSE)</f>
        <v>0</v>
      </c>
      <c r="E76" s="58"/>
      <c r="F76" s="114"/>
      <c r="G76" s="112"/>
      <c r="H76" s="58"/>
      <c r="I76" s="114"/>
      <c r="J76" s="115"/>
      <c r="K76" s="112"/>
      <c r="L76" s="113"/>
      <c r="M76" s="122">
        <f t="shared" si="17"/>
        <v>0</v>
      </c>
      <c r="N76" s="116"/>
      <c r="O76" s="58"/>
      <c r="P76" s="113"/>
      <c r="Q76" s="58"/>
      <c r="R76" s="58"/>
      <c r="S76" s="113"/>
      <c r="T76" s="413"/>
    </row>
    <row r="77" spans="1:20" ht="15.75" thickBot="1" x14ac:dyDescent="0.3">
      <c r="A77" s="185" t="s">
        <v>150</v>
      </c>
      <c r="B77" s="634" t="str">
        <f>VLOOKUP(A77,'urbano_PIANO_INV-INFR'!D$109:E$130,2,FALSE)</f>
        <v>SPECIFICARE______</v>
      </c>
      <c r="C77" s="644">
        <f>VLOOKUP(A77,'urbano_PIANO_INV-INFR'!$D$109:$J$131,6,FALSE)</f>
        <v>0</v>
      </c>
      <c r="D77" s="645">
        <f>VLOOKUP(A77,'urbano_PIANO_INV-INFR'!$D$109:$J$131,6,FALSE)</f>
        <v>0</v>
      </c>
      <c r="E77" s="67"/>
      <c r="F77" s="635"/>
      <c r="G77" s="636"/>
      <c r="H77" s="67"/>
      <c r="I77" s="635"/>
      <c r="J77" s="637"/>
      <c r="K77" s="636"/>
      <c r="L77" s="638"/>
      <c r="M77" s="639">
        <f t="shared" si="17"/>
        <v>0</v>
      </c>
      <c r="N77" s="640"/>
      <c r="O77" s="67"/>
      <c r="P77" s="638"/>
      <c r="Q77" s="67"/>
      <c r="R77" s="67"/>
      <c r="S77" s="638"/>
      <c r="T77" s="641"/>
    </row>
    <row r="78" spans="1:20" ht="15.75" thickBot="1" x14ac:dyDescent="0.3">
      <c r="C78" s="653"/>
      <c r="D78" s="578"/>
      <c r="F78" s="186" t="s">
        <v>276</v>
      </c>
      <c r="G78" s="146">
        <f>SUM(G48:G77)</f>
        <v>0</v>
      </c>
      <c r="H78" s="148" t="s">
        <v>276</v>
      </c>
      <c r="I78" s="148"/>
      <c r="J78" s="146"/>
      <c r="K78" s="146">
        <f>SUM(K48:K77)</f>
        <v>0</v>
      </c>
      <c r="L78" s="146">
        <f t="shared" ref="L78:M78" si="19">SUM(L48:L77)</f>
        <v>0</v>
      </c>
      <c r="M78" s="146">
        <f t="shared" si="19"/>
        <v>0</v>
      </c>
      <c r="N78" s="146"/>
      <c r="O78" s="146"/>
      <c r="P78" s="146">
        <f>SUM(P48:P77)</f>
        <v>0</v>
      </c>
      <c r="Q78" s="452"/>
      <c r="R78" s="452"/>
      <c r="S78" s="146">
        <f>SUM(S48:S77)</f>
        <v>0</v>
      </c>
      <c r="T78" s="453"/>
    </row>
    <row r="79" spans="1:20" ht="15.75" thickBot="1" x14ac:dyDescent="0.3">
      <c r="G79" s="454"/>
    </row>
    <row r="80" spans="1:20" ht="47.25" customHeight="1" thickBot="1" x14ac:dyDescent="0.3">
      <c r="A80" s="1276" t="s">
        <v>6</v>
      </c>
      <c r="B80" s="1277"/>
      <c r="C80" s="1277"/>
      <c r="D80" s="1277"/>
      <c r="E80" s="1277"/>
      <c r="F80" s="1277"/>
      <c r="G80" s="1277"/>
      <c r="H80" s="1277"/>
      <c r="I80" s="1277"/>
      <c r="J80" s="1277"/>
      <c r="K80" s="1277"/>
      <c r="L80" s="1277"/>
      <c r="M80" s="1277"/>
      <c r="N80" s="1277"/>
      <c r="O80" s="1277"/>
      <c r="P80" s="1277"/>
      <c r="Q80" s="1277"/>
      <c r="R80" s="1277"/>
      <c r="S80" s="1277"/>
      <c r="T80" s="1278"/>
    </row>
  </sheetData>
  <sheetProtection algorithmName="SHA-512" hashValue="hmPkY7rhfTo9UagM4qZSQG80XhlCofVtNlIfB00yR+/Sd8C9kIUAJ/ZuQfHX9O7eoAwps+E0LXux5dN9fxsvLg==" saltValue="A1EuMuPLsq+s5S04cbqp3g==" spinCount="100000" sheet="1" objects="1" scenarios="1"/>
  <mergeCells count="29">
    <mergeCell ref="A45:T45"/>
    <mergeCell ref="A46:A47"/>
    <mergeCell ref="B46:B47"/>
    <mergeCell ref="A80:T80"/>
    <mergeCell ref="A13:R13"/>
    <mergeCell ref="A15:A17"/>
    <mergeCell ref="B15:B17"/>
    <mergeCell ref="C15:C17"/>
    <mergeCell ref="D15:J15"/>
    <mergeCell ref="K15:Q15"/>
    <mergeCell ref="R15:R16"/>
    <mergeCell ref="J46:J47"/>
    <mergeCell ref="C46:C47"/>
    <mergeCell ref="A9:C9"/>
    <mergeCell ref="D9:F9"/>
    <mergeCell ref="H9:J9"/>
    <mergeCell ref="M9:O9"/>
    <mergeCell ref="A11:C11"/>
    <mergeCell ref="D11:F11"/>
    <mergeCell ref="H11:J11"/>
    <mergeCell ref="M11:O11"/>
    <mergeCell ref="A2:R2"/>
    <mergeCell ref="A4:R4"/>
    <mergeCell ref="A6:C7"/>
    <mergeCell ref="D6:F7"/>
    <mergeCell ref="H6:K6"/>
    <mergeCell ref="M6:P6"/>
    <mergeCell ref="H7:J7"/>
    <mergeCell ref="M7:O7"/>
  </mergeCells>
  <phoneticPr fontId="40" type="noConversion"/>
  <dataValidations disablePrompts="1" count="9">
    <dataValidation allowBlank="1" showErrorMessage="1" prompt="Scegliere il comune beneficiario dal menù a tendina_x000a_" sqref="K9:K11 P7:P9" xr:uid="{00000000-0002-0000-0900-000000000000}"/>
    <dataValidation allowBlank="1" showErrorMessage="1" prompt="_x000a_" sqref="K7" xr:uid="{00000000-0002-0000-0900-000001000000}"/>
    <dataValidation type="list" allowBlank="1" showInputMessage="1" showErrorMessage="1" sqref="R48:R77" xr:uid="{00000000-0002-0000-0900-000002000000}">
      <formula1>"si,"</formula1>
    </dataValidation>
    <dataValidation type="list" allowBlank="1" showInputMessage="1" showErrorMessage="1" sqref="T48:T77 R18:R41" xr:uid="{00000000-0002-0000-0900-000003000000}">
      <formula1>"si"</formula1>
    </dataValidation>
    <dataValidation type="list" allowBlank="1" showInputMessage="1" showErrorMessage="1" sqref="N48:N77" xr:uid="{00000000-0002-0000-0900-000004000000}">
      <formula1>$B$18:$B$41</formula1>
    </dataValidation>
    <dataValidation allowBlank="1" showInputMessage="1" showErrorMessage="1" prompt=" è la differenza tra l'importo degli onoeri della sicurezza i del Sal (esclusivamente legato alle infrastrutture di supporto) e il precedente" sqref="N18:N41" xr:uid="{00000000-0002-0000-0900-000005000000}"/>
    <dataValidation allowBlank="1" showInputMessage="1" showErrorMessage="1" promptTitle="ATTENZIONE:" prompt=" è la differenza tra l'importo dei lavori del Sal (esclusivamente legato alle infrastrutture di supporto) e il precedente" sqref="L18:L41" xr:uid="{00000000-0002-0000-0900-000006000000}"/>
    <dataValidation allowBlank="1" showInputMessage="1" showErrorMessage="1" promptTitle="ATTENZIONE" prompt="è la differenza tra l'importo dei lavori del Sal e il precedente" sqref="E18:E41" xr:uid="{00000000-0002-0000-0900-000007000000}"/>
    <dataValidation allowBlank="1" showInputMessage="1" showErrorMessage="1" promptTitle="ATTENZIONE" prompt="è la differenza tra l'importo degli oneri della sicurezza del SAL e il precedente" sqref="G18:G41" xr:uid="{00000000-0002-0000-0900-000008000000}"/>
  </dataValidations>
  <pageMargins left="0.7" right="0.7" top="0.75" bottom="0.75" header="0.3" footer="0.3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900-000009000000}">
          <x14:formula1>
            <xm:f>'urbano_PIANO_INV-INFR'!$D$109:$D$130</xm:f>
          </x14:formula1>
          <xm:sqref>A18:A41</xm:sqref>
        </x14:dataValidation>
        <x14:dataValidation type="list" allowBlank="1" showInputMessage="1" showErrorMessage="1" prompt="Inserire riferimento voce di spesa da piano di investimento esecutivo infrastrutture_x000a__x000a_" xr:uid="{00000000-0002-0000-0900-00000A000000}">
          <x14:formula1>
            <xm:f>'urbano_PIANO_INV-INFR'!$D$109:$D$130</xm:f>
          </x14:formula1>
          <xm:sqref>A48:A77</xm:sqref>
        </x14:dataValidation>
        <x14:dataValidation type="list" allowBlank="1" showInputMessage="1" showErrorMessage="1" prompt="Scegliere il comune beneficiario dal menù a tendina_x000a_" xr:uid="{00000000-0002-0000-0900-00000B000000}">
          <x14:formula1>
            <xm:f>'DATI EROGAZIONI'!$A$2:$A$29</xm:f>
          </x14:formula1>
          <xm:sqref>D6:F7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14999847407452621"/>
  </sheetPr>
  <dimension ref="A1:I29"/>
  <sheetViews>
    <sheetView workbookViewId="0">
      <selection activeCell="I33" sqref="A1:I33"/>
    </sheetView>
  </sheetViews>
  <sheetFormatPr defaultRowHeight="15" x14ac:dyDescent="0.25"/>
  <cols>
    <col min="1" max="1" width="32.85546875" bestFit="1" customWidth="1"/>
    <col min="2" max="2" width="16" customWidth="1"/>
    <col min="3" max="3" width="15.140625" bestFit="1" customWidth="1"/>
    <col min="4" max="5" width="15.7109375" bestFit="1" customWidth="1"/>
    <col min="6" max="8" width="15.140625" bestFit="1" customWidth="1"/>
    <col min="9" max="9" width="27.5703125" customWidth="1"/>
  </cols>
  <sheetData>
    <row r="1" spans="1:9" x14ac:dyDescent="0.25">
      <c r="A1" s="20" t="s">
        <v>293</v>
      </c>
      <c r="B1" s="20" t="s">
        <v>52</v>
      </c>
      <c r="C1" s="20">
        <v>2024</v>
      </c>
      <c r="D1" s="20">
        <v>2025</v>
      </c>
      <c r="E1" s="20">
        <v>2026</v>
      </c>
      <c r="F1" s="20">
        <v>2027</v>
      </c>
      <c r="G1" s="20">
        <v>2028</v>
      </c>
      <c r="H1" t="s">
        <v>294</v>
      </c>
      <c r="I1" s="20" t="s">
        <v>19</v>
      </c>
    </row>
    <row r="2" spans="1:9" x14ac:dyDescent="0.25">
      <c r="A2" s="499" t="s">
        <v>295</v>
      </c>
      <c r="B2" s="502">
        <f>SUM(C2:G2)</f>
        <v>5149931</v>
      </c>
      <c r="C2" s="547">
        <v>1026543</v>
      </c>
      <c r="D2" s="547">
        <v>1028287</v>
      </c>
      <c r="E2" s="547">
        <v>1023381</v>
      </c>
      <c r="F2" s="547">
        <v>1034171</v>
      </c>
      <c r="G2" s="547">
        <v>1037549</v>
      </c>
      <c r="H2" s="498">
        <f>B2*0.3</f>
        <v>1544979.3</v>
      </c>
      <c r="I2" s="500" t="s">
        <v>296</v>
      </c>
    </row>
    <row r="3" spans="1:9" x14ac:dyDescent="0.25">
      <c r="A3" s="499" t="s">
        <v>362</v>
      </c>
      <c r="B3" s="502">
        <f t="shared" ref="B3:B29" si="0">SUM(C3:G3)</f>
        <v>8433855</v>
      </c>
      <c r="C3" s="547">
        <v>1681132</v>
      </c>
      <c r="D3" s="547">
        <v>1683987</v>
      </c>
      <c r="E3" s="547">
        <v>1675956</v>
      </c>
      <c r="F3" s="547">
        <v>1693624</v>
      </c>
      <c r="G3" s="547">
        <v>1699156</v>
      </c>
      <c r="H3" s="498">
        <f t="shared" ref="H3:H29" si="1">B3*0.3</f>
        <v>2530156.5</v>
      </c>
      <c r="I3" s="500" t="s">
        <v>378</v>
      </c>
    </row>
    <row r="4" spans="1:9" x14ac:dyDescent="0.25">
      <c r="A4" s="499" t="s">
        <v>363</v>
      </c>
      <c r="B4" s="502">
        <f t="shared" si="0"/>
        <v>9665077</v>
      </c>
      <c r="C4" s="547">
        <v>1926553</v>
      </c>
      <c r="D4" s="547">
        <v>1929826</v>
      </c>
      <c r="E4" s="547">
        <v>1920622</v>
      </c>
      <c r="F4" s="547">
        <v>1940868</v>
      </c>
      <c r="G4" s="547">
        <v>1947208</v>
      </c>
      <c r="H4" s="498">
        <f t="shared" si="1"/>
        <v>2899523.1</v>
      </c>
      <c r="I4" s="500" t="s">
        <v>379</v>
      </c>
    </row>
    <row r="5" spans="1:9" x14ac:dyDescent="0.25">
      <c r="A5" s="499" t="s">
        <v>364</v>
      </c>
      <c r="B5" s="502">
        <f t="shared" si="0"/>
        <v>8199473</v>
      </c>
      <c r="C5" s="547">
        <v>1634412</v>
      </c>
      <c r="D5" s="547">
        <v>1637188</v>
      </c>
      <c r="E5" s="547">
        <v>1629381</v>
      </c>
      <c r="F5" s="547">
        <v>1646557</v>
      </c>
      <c r="G5" s="547">
        <v>1651935</v>
      </c>
      <c r="H5" s="498">
        <f t="shared" si="1"/>
        <v>2459841.9</v>
      </c>
      <c r="I5" s="501" t="s">
        <v>380</v>
      </c>
    </row>
    <row r="6" spans="1:9" x14ac:dyDescent="0.25">
      <c r="A6" s="499" t="s">
        <v>297</v>
      </c>
      <c r="B6" s="502">
        <f t="shared" si="0"/>
        <v>11930888</v>
      </c>
      <c r="C6" s="550">
        <v>2378200</v>
      </c>
      <c r="D6" s="550">
        <v>2382239</v>
      </c>
      <c r="E6" s="550">
        <v>2370879</v>
      </c>
      <c r="F6" s="550">
        <v>2395872</v>
      </c>
      <c r="G6" s="550">
        <v>2403698</v>
      </c>
      <c r="H6" s="498">
        <f t="shared" si="1"/>
        <v>3579266.4</v>
      </c>
      <c r="I6" s="500" t="s">
        <v>298</v>
      </c>
    </row>
    <row r="7" spans="1:9" x14ac:dyDescent="0.25">
      <c r="A7" s="499" t="s">
        <v>225</v>
      </c>
      <c r="B7" s="502">
        <f t="shared" si="0"/>
        <v>7139861</v>
      </c>
      <c r="C7" s="550">
        <v>1423198</v>
      </c>
      <c r="D7" s="550">
        <v>1425616</v>
      </c>
      <c r="E7" s="550">
        <v>1418817</v>
      </c>
      <c r="F7" s="550">
        <v>1433773</v>
      </c>
      <c r="G7" s="550">
        <v>1438457</v>
      </c>
      <c r="H7" s="498">
        <f t="shared" si="1"/>
        <v>2141958.2999999998</v>
      </c>
      <c r="I7" s="500" t="s">
        <v>299</v>
      </c>
    </row>
    <row r="8" spans="1:9" x14ac:dyDescent="0.25">
      <c r="A8" s="499" t="s">
        <v>300</v>
      </c>
      <c r="B8" s="502">
        <f t="shared" si="0"/>
        <v>5971574</v>
      </c>
      <c r="C8" s="550">
        <v>1190322</v>
      </c>
      <c r="D8" s="550">
        <v>1192343</v>
      </c>
      <c r="E8" s="550">
        <v>1186658</v>
      </c>
      <c r="F8" s="550">
        <v>1199167</v>
      </c>
      <c r="G8" s="550">
        <v>1203084</v>
      </c>
      <c r="H8" s="498">
        <f t="shared" si="1"/>
        <v>1791472.2</v>
      </c>
      <c r="I8" s="500" t="s">
        <v>301</v>
      </c>
    </row>
    <row r="9" spans="1:9" x14ac:dyDescent="0.25">
      <c r="A9" s="499" t="s">
        <v>228</v>
      </c>
      <c r="B9" s="502">
        <f t="shared" si="0"/>
        <v>6891607</v>
      </c>
      <c r="C9" s="550">
        <v>1373714</v>
      </c>
      <c r="D9" s="550">
        <v>1376045</v>
      </c>
      <c r="E9" s="550">
        <v>1369485</v>
      </c>
      <c r="F9" s="550">
        <v>1383921</v>
      </c>
      <c r="G9" s="550">
        <v>1388442</v>
      </c>
      <c r="H9" s="498">
        <f t="shared" si="1"/>
        <v>2067482.0999999999</v>
      </c>
      <c r="I9" s="500" t="s">
        <v>302</v>
      </c>
    </row>
    <row r="10" spans="1:9" x14ac:dyDescent="0.25">
      <c r="A10" s="499" t="s">
        <v>365</v>
      </c>
      <c r="B10" s="502">
        <f t="shared" si="0"/>
        <v>8807629</v>
      </c>
      <c r="C10" s="547">
        <v>1755637</v>
      </c>
      <c r="D10" s="547">
        <v>1758618</v>
      </c>
      <c r="E10" s="547">
        <v>1750232</v>
      </c>
      <c r="F10" s="547">
        <v>1768682</v>
      </c>
      <c r="G10" s="547">
        <v>1774460</v>
      </c>
      <c r="H10" s="498">
        <f t="shared" si="1"/>
        <v>2642288.6999999997</v>
      </c>
      <c r="I10" s="500" t="s">
        <v>381</v>
      </c>
    </row>
    <row r="11" spans="1:9" x14ac:dyDescent="0.25">
      <c r="A11" s="499" t="s">
        <v>366</v>
      </c>
      <c r="B11" s="502">
        <f t="shared" si="0"/>
        <v>7920332</v>
      </c>
      <c r="C11" s="547">
        <v>1578770</v>
      </c>
      <c r="D11" s="547">
        <v>1581453</v>
      </c>
      <c r="E11" s="547">
        <v>1573910</v>
      </c>
      <c r="F11" s="547">
        <v>1590502</v>
      </c>
      <c r="G11" s="547">
        <v>1595697</v>
      </c>
      <c r="H11" s="498">
        <f t="shared" si="1"/>
        <v>2376099.6</v>
      </c>
      <c r="I11" s="500" t="s">
        <v>382</v>
      </c>
    </row>
    <row r="12" spans="1:9" x14ac:dyDescent="0.25">
      <c r="A12" s="499" t="s">
        <v>367</v>
      </c>
      <c r="B12" s="502">
        <f t="shared" si="0"/>
        <v>5560991</v>
      </c>
      <c r="C12" s="547">
        <v>1108480</v>
      </c>
      <c r="D12" s="547">
        <v>1110361</v>
      </c>
      <c r="E12" s="547">
        <v>1105068</v>
      </c>
      <c r="F12" s="547">
        <v>1116717</v>
      </c>
      <c r="G12" s="547">
        <v>1120365</v>
      </c>
      <c r="H12" s="498">
        <f t="shared" si="1"/>
        <v>1668297.3</v>
      </c>
      <c r="I12" s="500" t="s">
        <v>383</v>
      </c>
    </row>
    <row r="13" spans="1:9" x14ac:dyDescent="0.25">
      <c r="A13" s="499" t="s">
        <v>368</v>
      </c>
      <c r="B13" s="502">
        <f t="shared" si="0"/>
        <v>10176961</v>
      </c>
      <c r="C13" s="547">
        <v>2028588</v>
      </c>
      <c r="D13" s="547">
        <v>2032032</v>
      </c>
      <c r="E13" s="547">
        <v>2022343</v>
      </c>
      <c r="F13" s="547">
        <v>2043661</v>
      </c>
      <c r="G13" s="547">
        <v>2050337</v>
      </c>
      <c r="H13" s="498">
        <f t="shared" si="1"/>
        <v>3053088.3</v>
      </c>
      <c r="I13" s="500" t="s">
        <v>384</v>
      </c>
    </row>
    <row r="14" spans="1:9" x14ac:dyDescent="0.25">
      <c r="A14" s="499" t="s">
        <v>369</v>
      </c>
      <c r="B14" s="502">
        <f t="shared" si="0"/>
        <v>9538669</v>
      </c>
      <c r="C14" s="550">
        <v>1901356</v>
      </c>
      <c r="D14" s="550">
        <v>1904585</v>
      </c>
      <c r="E14" s="550">
        <v>1895503</v>
      </c>
      <c r="F14" s="550">
        <v>1915484</v>
      </c>
      <c r="G14" s="550">
        <v>1921741</v>
      </c>
      <c r="H14" s="498">
        <f t="shared" si="1"/>
        <v>2861600.6999999997</v>
      </c>
      <c r="I14" s="500" t="s">
        <v>385</v>
      </c>
    </row>
    <row r="15" spans="1:9" x14ac:dyDescent="0.25">
      <c r="A15" s="499" t="s">
        <v>303</v>
      </c>
      <c r="B15" s="502">
        <f t="shared" si="0"/>
        <v>7317360</v>
      </c>
      <c r="C15" s="547">
        <v>1458579</v>
      </c>
      <c r="D15" s="547">
        <v>1461057</v>
      </c>
      <c r="E15" s="547">
        <v>1454089</v>
      </c>
      <c r="F15" s="547">
        <v>1469418</v>
      </c>
      <c r="G15" s="547">
        <v>1474217</v>
      </c>
      <c r="H15" s="498">
        <f t="shared" si="1"/>
        <v>2195208</v>
      </c>
      <c r="I15" s="500" t="s">
        <v>304</v>
      </c>
    </row>
    <row r="16" spans="1:9" x14ac:dyDescent="0.25">
      <c r="A16" s="499" t="s">
        <v>185</v>
      </c>
      <c r="B16" s="502">
        <f t="shared" si="0"/>
        <v>11113338</v>
      </c>
      <c r="C16" s="550">
        <v>2215237</v>
      </c>
      <c r="D16" s="550">
        <v>2219000</v>
      </c>
      <c r="E16" s="550">
        <v>2208417</v>
      </c>
      <c r="F16" s="550">
        <v>2231697</v>
      </c>
      <c r="G16" s="550">
        <v>2238987</v>
      </c>
      <c r="H16" s="498">
        <f t="shared" si="1"/>
        <v>3334001.4</v>
      </c>
      <c r="I16" s="500" t="s">
        <v>305</v>
      </c>
    </row>
    <row r="17" spans="1:9" hidden="1" x14ac:dyDescent="0.25">
      <c r="A17" s="499" t="s">
        <v>370</v>
      </c>
      <c r="B17" s="502">
        <f t="shared" si="0"/>
        <v>7164631</v>
      </c>
      <c r="C17" s="547">
        <v>1428135</v>
      </c>
      <c r="D17" s="547">
        <v>1430563</v>
      </c>
      <c r="E17" s="547">
        <v>1423739</v>
      </c>
      <c r="F17" s="547">
        <v>1438747</v>
      </c>
      <c r="G17" s="547">
        <v>1443447</v>
      </c>
      <c r="H17" s="498">
        <f t="shared" si="1"/>
        <v>2149389.2999999998</v>
      </c>
      <c r="I17" s="500" t="s">
        <v>386</v>
      </c>
    </row>
    <row r="18" spans="1:9" hidden="1" x14ac:dyDescent="0.25">
      <c r="A18" s="499" t="s">
        <v>371</v>
      </c>
      <c r="B18" s="502">
        <f t="shared" si="0"/>
        <v>9024663</v>
      </c>
      <c r="C18" s="550">
        <v>1798898</v>
      </c>
      <c r="D18" s="550">
        <v>1801955</v>
      </c>
      <c r="E18" s="550">
        <v>1793360</v>
      </c>
      <c r="F18" s="550">
        <v>1812265</v>
      </c>
      <c r="G18" s="550">
        <v>1818185</v>
      </c>
      <c r="H18" s="498">
        <f t="shared" si="1"/>
        <v>2707398.9</v>
      </c>
      <c r="I18" s="500" t="s">
        <v>387</v>
      </c>
    </row>
    <row r="19" spans="1:9" hidden="1" x14ac:dyDescent="0.25">
      <c r="A19" s="499" t="s">
        <v>372</v>
      </c>
      <c r="B19" s="502">
        <f t="shared" si="0"/>
        <v>8376478</v>
      </c>
      <c r="C19" s="547">
        <v>1669695</v>
      </c>
      <c r="D19" s="547">
        <v>1672529</v>
      </c>
      <c r="E19" s="547">
        <v>1664555</v>
      </c>
      <c r="F19" s="547">
        <v>1682102</v>
      </c>
      <c r="G19" s="547">
        <v>1687597</v>
      </c>
      <c r="H19" s="498">
        <f t="shared" si="1"/>
        <v>2512943.4</v>
      </c>
      <c r="I19" s="500" t="s">
        <v>388</v>
      </c>
    </row>
    <row r="20" spans="1:9" x14ac:dyDescent="0.25">
      <c r="A20" s="499" t="s">
        <v>373</v>
      </c>
      <c r="B20" s="502">
        <f t="shared" si="0"/>
        <v>8587139</v>
      </c>
      <c r="C20" s="547">
        <v>1711686</v>
      </c>
      <c r="D20" s="547">
        <v>1714593</v>
      </c>
      <c r="E20" s="547">
        <v>1706417</v>
      </c>
      <c r="F20" s="547">
        <v>1724405</v>
      </c>
      <c r="G20" s="547">
        <v>1730038</v>
      </c>
      <c r="H20" s="498">
        <f t="shared" si="1"/>
        <v>2576141.6999999997</v>
      </c>
      <c r="I20" s="500" t="s">
        <v>389</v>
      </c>
    </row>
    <row r="21" spans="1:9" x14ac:dyDescent="0.25">
      <c r="A21" s="499" t="s">
        <v>374</v>
      </c>
      <c r="B21" s="502">
        <f t="shared" si="0"/>
        <v>8069700</v>
      </c>
      <c r="C21" s="550">
        <v>1608544</v>
      </c>
      <c r="D21" s="550">
        <v>1611277</v>
      </c>
      <c r="E21" s="550">
        <v>1603592</v>
      </c>
      <c r="F21" s="550">
        <v>1620497</v>
      </c>
      <c r="G21" s="550">
        <v>1625790</v>
      </c>
      <c r="H21" s="498">
        <f t="shared" si="1"/>
        <v>2420910</v>
      </c>
      <c r="I21" s="500" t="s">
        <v>390</v>
      </c>
    </row>
    <row r="22" spans="1:9" x14ac:dyDescent="0.25">
      <c r="A22" s="499" t="s">
        <v>106</v>
      </c>
      <c r="B22" s="502">
        <f t="shared" si="0"/>
        <v>7364505</v>
      </c>
      <c r="C22" s="550">
        <v>1467977</v>
      </c>
      <c r="D22" s="550">
        <v>1470469</v>
      </c>
      <c r="E22" s="550">
        <v>1463458</v>
      </c>
      <c r="F22" s="550">
        <v>1478885</v>
      </c>
      <c r="G22" s="550">
        <v>1483716</v>
      </c>
      <c r="H22" s="498">
        <f t="shared" si="1"/>
        <v>2209351.5</v>
      </c>
      <c r="I22" s="500" t="s">
        <v>306</v>
      </c>
    </row>
    <row r="23" spans="1:9" x14ac:dyDescent="0.25">
      <c r="A23" s="499" t="s">
        <v>307</v>
      </c>
      <c r="B23" s="502">
        <f t="shared" si="0"/>
        <v>5511719</v>
      </c>
      <c r="C23" s="550">
        <v>1098658</v>
      </c>
      <c r="D23" s="550">
        <v>1100526</v>
      </c>
      <c r="E23" s="550">
        <v>1095276</v>
      </c>
      <c r="F23" s="550">
        <v>1106822</v>
      </c>
      <c r="G23" s="550">
        <v>1110437</v>
      </c>
      <c r="H23" s="498">
        <f t="shared" si="1"/>
        <v>1653515.7</v>
      </c>
      <c r="I23" s="500" t="s">
        <v>308</v>
      </c>
    </row>
    <row r="24" spans="1:9" x14ac:dyDescent="0.25">
      <c r="A24" s="499" t="s">
        <v>309</v>
      </c>
      <c r="B24" s="502">
        <f t="shared" si="0"/>
        <v>10088808</v>
      </c>
      <c r="C24" s="550">
        <v>2011016</v>
      </c>
      <c r="D24" s="550">
        <v>2014431</v>
      </c>
      <c r="E24" s="550">
        <v>2004825</v>
      </c>
      <c r="F24" s="550">
        <v>2025959</v>
      </c>
      <c r="G24" s="550">
        <v>2032577</v>
      </c>
      <c r="H24" s="498">
        <f t="shared" si="1"/>
        <v>3026642.4</v>
      </c>
      <c r="I24" s="500" t="s">
        <v>310</v>
      </c>
    </row>
    <row r="25" spans="1:9" x14ac:dyDescent="0.25">
      <c r="A25" s="499" t="s">
        <v>311</v>
      </c>
      <c r="B25" s="502">
        <f t="shared" si="0"/>
        <v>12101045</v>
      </c>
      <c r="C25" s="547">
        <v>2412117</v>
      </c>
      <c r="D25" s="547">
        <v>2416216</v>
      </c>
      <c r="E25" s="547">
        <v>2404692</v>
      </c>
      <c r="F25" s="547">
        <v>2430041</v>
      </c>
      <c r="G25" s="547">
        <v>2437979</v>
      </c>
      <c r="H25" s="498">
        <f t="shared" si="1"/>
        <v>3630313.5</v>
      </c>
      <c r="I25" s="500" t="s">
        <v>312</v>
      </c>
    </row>
    <row r="26" spans="1:9" x14ac:dyDescent="0.25">
      <c r="A26" s="499" t="s">
        <v>375</v>
      </c>
      <c r="B26" s="502">
        <f t="shared" si="0"/>
        <v>6608556</v>
      </c>
      <c r="C26" s="547">
        <v>1317292</v>
      </c>
      <c r="D26" s="547">
        <v>1319530</v>
      </c>
      <c r="E26" s="547">
        <v>1313237</v>
      </c>
      <c r="F26" s="547">
        <v>1327081</v>
      </c>
      <c r="G26" s="547">
        <v>1331416</v>
      </c>
      <c r="H26" s="498">
        <f t="shared" si="1"/>
        <v>1982566.7999999998</v>
      </c>
      <c r="I26" s="500" t="s">
        <v>391</v>
      </c>
    </row>
    <row r="27" spans="1:9" x14ac:dyDescent="0.25">
      <c r="A27" s="499" t="s">
        <v>3</v>
      </c>
      <c r="B27" s="502">
        <f t="shared" si="0"/>
        <v>6062091</v>
      </c>
      <c r="C27" s="547">
        <v>1208365</v>
      </c>
      <c r="D27" s="547">
        <v>1210417</v>
      </c>
      <c r="E27" s="547">
        <v>1204645</v>
      </c>
      <c r="F27" s="547">
        <v>1217344</v>
      </c>
      <c r="G27" s="547">
        <v>1221320</v>
      </c>
      <c r="H27" s="498">
        <f t="shared" si="1"/>
        <v>1818627.3</v>
      </c>
      <c r="I27" s="500" t="s">
        <v>313</v>
      </c>
    </row>
    <row r="28" spans="1:9" x14ac:dyDescent="0.25">
      <c r="A28" s="499" t="s">
        <v>376</v>
      </c>
      <c r="B28" s="502">
        <f t="shared" si="0"/>
        <v>8452561</v>
      </c>
      <c r="C28" s="547">
        <v>1684861</v>
      </c>
      <c r="D28" s="547">
        <v>1687720</v>
      </c>
      <c r="E28" s="547">
        <v>1679674</v>
      </c>
      <c r="F28" s="547">
        <v>1697381</v>
      </c>
      <c r="G28" s="547">
        <v>1702925</v>
      </c>
      <c r="H28" s="498">
        <f t="shared" si="1"/>
        <v>2535768.2999999998</v>
      </c>
      <c r="I28" s="500" t="s">
        <v>392</v>
      </c>
    </row>
    <row r="29" spans="1:9" x14ac:dyDescent="0.25">
      <c r="A29" s="499" t="s">
        <v>377</v>
      </c>
      <c r="B29" s="502">
        <f t="shared" si="0"/>
        <v>7970253</v>
      </c>
      <c r="C29" s="547">
        <v>1588721</v>
      </c>
      <c r="D29" s="547">
        <v>1591420</v>
      </c>
      <c r="E29" s="547">
        <v>1583830</v>
      </c>
      <c r="F29" s="547">
        <v>1600527</v>
      </c>
      <c r="G29" s="547">
        <v>1605755</v>
      </c>
      <c r="H29" s="498">
        <f t="shared" si="1"/>
        <v>2391075.9</v>
      </c>
      <c r="I29" s="500" t="s">
        <v>393</v>
      </c>
    </row>
  </sheetData>
  <sheetProtection algorithmName="SHA-512" hashValue="u8OJAFhXX8p7hn/nob1WplSwIrVgF2fHCz9y9cZEfJSnYZoKpNj5CYfT1MvDYP7Ntrp4svA7Epzc+Exv0ilduw==" saltValue="t3yUXwc4xi03haH/L/5/7w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4.9989318521683403E-2"/>
  </sheetPr>
  <dimension ref="A1:W35"/>
  <sheetViews>
    <sheetView topLeftCell="J17" zoomScale="79" zoomScaleNormal="79" workbookViewId="0">
      <selection activeCell="P47" sqref="P47"/>
    </sheetView>
  </sheetViews>
  <sheetFormatPr defaultRowHeight="15" x14ac:dyDescent="0.25"/>
  <cols>
    <col min="1" max="1" width="32.85546875" style="44" customWidth="1"/>
    <col min="2" max="2" width="23.42578125" style="44" customWidth="1"/>
    <col min="3" max="3" width="17.85546875" style="44" bestFit="1" customWidth="1"/>
    <col min="4" max="5" width="17.85546875" style="44" customWidth="1"/>
    <col min="6" max="6" width="16.42578125" style="44" bestFit="1" customWidth="1"/>
    <col min="7" max="7" width="17.42578125" style="44" bestFit="1" customWidth="1"/>
    <col min="8" max="9" width="17.42578125" style="44" customWidth="1"/>
    <col min="10" max="10" width="16.42578125" style="44" bestFit="1" customWidth="1"/>
    <col min="11" max="11" width="16.42578125" style="44" customWidth="1"/>
    <col min="12" max="12" width="26.85546875" style="44" bestFit="1" customWidth="1"/>
    <col min="13" max="13" width="13.5703125" style="44" bestFit="1" customWidth="1"/>
    <col min="14" max="14" width="21.140625" style="44" customWidth="1"/>
    <col min="15" max="15" width="18.5703125" style="44" bestFit="1" customWidth="1"/>
    <col min="16" max="16" width="19.28515625" style="44" bestFit="1" customWidth="1"/>
    <col min="17" max="17" width="15.28515625" style="44" customWidth="1"/>
    <col min="18" max="18" width="15.5703125" style="44" bestFit="1" customWidth="1"/>
    <col min="19" max="19" width="16" style="44" bestFit="1" customWidth="1"/>
    <col min="20" max="20" width="19.28515625" style="44" customWidth="1"/>
    <col min="21" max="21" width="18.85546875" style="44" customWidth="1"/>
    <col min="22" max="22" width="17.85546875" style="44" bestFit="1" customWidth="1"/>
    <col min="23" max="23" width="33.5703125" style="44" bestFit="1" customWidth="1"/>
    <col min="24" max="24" width="16" bestFit="1" customWidth="1"/>
    <col min="26" max="26" width="15.28515625" bestFit="1" customWidth="1"/>
    <col min="30" max="30" width="15.28515625" bestFit="1" customWidth="1"/>
    <col min="31" max="31" width="17.85546875" bestFit="1" customWidth="1"/>
    <col min="33" max="33" width="15.28515625" bestFit="1" customWidth="1"/>
    <col min="34" max="34" width="13.5703125" bestFit="1" customWidth="1"/>
    <col min="36" max="36" width="16" bestFit="1" customWidth="1"/>
    <col min="37" max="37" width="15.28515625" bestFit="1" customWidth="1"/>
    <col min="38" max="38" width="17.85546875" bestFit="1" customWidth="1"/>
    <col min="40" max="40" width="15.28515625" bestFit="1" customWidth="1"/>
    <col min="41" max="41" width="17.85546875" bestFit="1" customWidth="1"/>
    <col min="43" max="43" width="16" bestFit="1" customWidth="1"/>
    <col min="44" max="44" width="15.28515625" bestFit="1" customWidth="1"/>
    <col min="45" max="45" width="17.85546875" bestFit="1" customWidth="1"/>
    <col min="46" max="46" width="14.42578125" bestFit="1" customWidth="1"/>
    <col min="47" max="48" width="15.28515625" bestFit="1" customWidth="1"/>
    <col min="49" max="49" width="12.85546875" bestFit="1" customWidth="1"/>
    <col min="50" max="50" width="16" bestFit="1" customWidth="1"/>
    <col min="51" max="52" width="16.42578125" bestFit="1" customWidth="1"/>
    <col min="53" max="53" width="15.28515625" bestFit="1" customWidth="1"/>
    <col min="54" max="54" width="16.42578125" bestFit="1" customWidth="1"/>
    <col min="55" max="55" width="14.42578125" bestFit="1" customWidth="1"/>
    <col min="56" max="56" width="12" bestFit="1" customWidth="1"/>
    <col min="57" max="57" width="14.42578125" bestFit="1" customWidth="1"/>
    <col min="58" max="59" width="16.42578125" bestFit="1" customWidth="1"/>
    <col min="61" max="61" width="16.42578125" bestFit="1" customWidth="1"/>
    <col min="62" max="62" width="14.42578125" bestFit="1" customWidth="1"/>
    <col min="63" max="63" width="9" bestFit="1" customWidth="1"/>
    <col min="64" max="64" width="14.42578125" bestFit="1" customWidth="1"/>
    <col min="65" max="65" width="15.28515625" bestFit="1" customWidth="1"/>
    <col min="66" max="66" width="17.85546875" bestFit="1" customWidth="1"/>
    <col min="67" max="67" width="9" bestFit="1" customWidth="1"/>
    <col min="68" max="68" width="15.28515625" bestFit="1" customWidth="1"/>
    <col min="69" max="69" width="14.42578125" bestFit="1" customWidth="1"/>
    <col min="71" max="71" width="14.42578125" bestFit="1" customWidth="1"/>
    <col min="72" max="72" width="15.28515625" bestFit="1" customWidth="1"/>
    <col min="73" max="73" width="17.85546875" bestFit="1" customWidth="1"/>
    <col min="75" max="76" width="15.28515625" bestFit="1" customWidth="1"/>
    <col min="78" max="78" width="15.28515625" bestFit="1" customWidth="1"/>
    <col min="79" max="80" width="17.7109375" bestFit="1" customWidth="1"/>
    <col min="81" max="81" width="11.28515625" bestFit="1" customWidth="1"/>
    <col min="82" max="82" width="17.7109375" bestFit="1" customWidth="1"/>
    <col min="83" max="83" width="16.5703125" bestFit="1" customWidth="1"/>
    <col min="84" max="84" width="11.28515625" bestFit="1" customWidth="1"/>
    <col min="85" max="85" width="16.5703125" bestFit="1" customWidth="1"/>
    <col min="86" max="87" width="15.28515625" bestFit="1" customWidth="1"/>
    <col min="89" max="89" width="15.28515625" bestFit="1" customWidth="1"/>
    <col min="90" max="90" width="13.5703125" bestFit="1" customWidth="1"/>
    <col min="92" max="92" width="13.5703125" bestFit="1" customWidth="1"/>
    <col min="93" max="94" width="16.42578125" bestFit="1" customWidth="1"/>
    <col min="95" max="95" width="15.28515625" bestFit="1" customWidth="1"/>
    <col min="96" max="96" width="16.42578125" bestFit="1" customWidth="1"/>
    <col min="97" max="97" width="17.85546875" bestFit="1" customWidth="1"/>
    <col min="98" max="98" width="15.28515625" bestFit="1" customWidth="1"/>
    <col min="99" max="99" width="13.5703125" bestFit="1" customWidth="1"/>
    <col min="100" max="102" width="15.28515625" bestFit="1" customWidth="1"/>
    <col min="103" max="103" width="16.42578125" bestFit="1" customWidth="1"/>
    <col min="104" max="104" width="17.85546875" bestFit="1" customWidth="1"/>
    <col min="105" max="105" width="14.140625" bestFit="1" customWidth="1"/>
    <col min="106" max="106" width="16" bestFit="1" customWidth="1"/>
    <col min="107" max="108" width="15.28515625" bestFit="1" customWidth="1"/>
    <col min="110" max="110" width="15.28515625" bestFit="1" customWidth="1"/>
    <col min="111" max="111" width="17.85546875" bestFit="1" customWidth="1"/>
    <col min="113" max="113" width="15.28515625" bestFit="1" customWidth="1"/>
  </cols>
  <sheetData>
    <row r="1" spans="1:23" ht="28.5" x14ac:dyDescent="0.45">
      <c r="B1" s="1357" t="s">
        <v>7</v>
      </c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  <c r="N1" s="1357"/>
      <c r="O1" s="1357"/>
      <c r="P1" s="1357"/>
      <c r="Q1" s="1357"/>
      <c r="R1" s="1357"/>
      <c r="S1" s="1357"/>
      <c r="T1" s="518"/>
    </row>
    <row r="2" spans="1:23" ht="15" customHeight="1" x14ac:dyDescent="0.25">
      <c r="B2" s="1358" t="s">
        <v>314</v>
      </c>
      <c r="C2" s="1358"/>
      <c r="D2" s="1358"/>
      <c r="E2" s="1358"/>
      <c r="F2" s="1358"/>
      <c r="G2" s="1358"/>
      <c r="H2" s="1358"/>
      <c r="I2" s="1358"/>
      <c r="J2" s="1358"/>
      <c r="K2" s="1358"/>
      <c r="L2" s="1358" t="s">
        <v>315</v>
      </c>
      <c r="M2" s="1358"/>
      <c r="N2" s="1358"/>
      <c r="O2" s="1358"/>
      <c r="P2" s="1358"/>
      <c r="Q2" s="1358"/>
      <c r="R2" s="1358"/>
      <c r="S2" s="1358"/>
      <c r="U2" s="519" t="s">
        <v>316</v>
      </c>
      <c r="V2" s="520"/>
      <c r="W2" s="521" t="s">
        <v>316</v>
      </c>
    </row>
    <row r="3" spans="1:23" x14ac:dyDescent="0.25">
      <c r="B3" s="1358" t="s">
        <v>174</v>
      </c>
      <c r="C3" s="1358"/>
      <c r="D3" s="1359" t="s">
        <v>394</v>
      </c>
      <c r="E3" s="1360"/>
      <c r="F3" s="1358" t="s">
        <v>62</v>
      </c>
      <c r="G3" s="1358"/>
      <c r="H3" s="1359" t="s">
        <v>84</v>
      </c>
      <c r="I3" s="1360"/>
      <c r="J3" s="1358" t="s">
        <v>276</v>
      </c>
      <c r="K3" s="1358"/>
      <c r="L3" s="1358" t="s">
        <v>174</v>
      </c>
      <c r="M3" s="1358"/>
      <c r="N3" s="1358" t="s">
        <v>62</v>
      </c>
      <c r="O3" s="1358"/>
      <c r="P3" s="1359" t="s">
        <v>83</v>
      </c>
      <c r="Q3" s="1360"/>
      <c r="R3" s="1359" t="s">
        <v>276</v>
      </c>
      <c r="S3" s="1360"/>
      <c r="U3" s="519"/>
      <c r="V3" s="520"/>
      <c r="W3" s="521"/>
    </row>
    <row r="4" spans="1:23" ht="15" customHeight="1" x14ac:dyDescent="0.25">
      <c r="B4" s="522" t="s">
        <v>317</v>
      </c>
      <c r="C4" s="522" t="s">
        <v>318</v>
      </c>
      <c r="D4" s="522" t="s">
        <v>317</v>
      </c>
      <c r="E4" s="522" t="s">
        <v>318</v>
      </c>
      <c r="F4" s="522" t="s">
        <v>317</v>
      </c>
      <c r="G4" s="522" t="s">
        <v>318</v>
      </c>
      <c r="H4" s="522" t="s">
        <v>317</v>
      </c>
      <c r="I4" s="522" t="s">
        <v>318</v>
      </c>
      <c r="J4" s="523" t="s">
        <v>317</v>
      </c>
      <c r="K4" s="523" t="s">
        <v>318</v>
      </c>
      <c r="L4" s="523" t="s">
        <v>317</v>
      </c>
      <c r="M4" s="523" t="s">
        <v>318</v>
      </c>
      <c r="N4" s="523" t="s">
        <v>317</v>
      </c>
      <c r="O4" s="523" t="s">
        <v>318</v>
      </c>
      <c r="P4" s="522" t="s">
        <v>317</v>
      </c>
      <c r="Q4" s="522" t="s">
        <v>318</v>
      </c>
      <c r="R4" s="523" t="s">
        <v>317</v>
      </c>
      <c r="S4" s="523" t="s">
        <v>318</v>
      </c>
      <c r="U4" s="523" t="s">
        <v>317</v>
      </c>
      <c r="W4" s="523" t="s">
        <v>318</v>
      </c>
    </row>
    <row r="5" spans="1:23" x14ac:dyDescent="0.25">
      <c r="A5" s="538" t="s">
        <v>295</v>
      </c>
      <c r="B5" s="517">
        <v>4538400</v>
      </c>
      <c r="C5" s="535"/>
      <c r="D5" s="517">
        <v>0</v>
      </c>
      <c r="E5" s="537"/>
      <c r="F5" s="517">
        <v>0</v>
      </c>
      <c r="G5" s="537"/>
      <c r="H5" s="517">
        <v>0</v>
      </c>
      <c r="I5" s="525"/>
      <c r="J5" s="527">
        <f>F5+B5+H5+D5</f>
        <v>4538400</v>
      </c>
      <c r="K5" s="539">
        <f>G5+C5+E5+I5</f>
        <v>0</v>
      </c>
      <c r="L5" s="517">
        <v>611531</v>
      </c>
      <c r="M5" s="525"/>
      <c r="N5" s="517">
        <v>0</v>
      </c>
      <c r="O5" s="525"/>
      <c r="P5" s="517">
        <v>0</v>
      </c>
      <c r="Q5" s="525"/>
      <c r="R5" s="527">
        <f>L5+N5+P5</f>
        <v>611531</v>
      </c>
      <c r="S5" s="527">
        <f>M5+O5+Q5</f>
        <v>0</v>
      </c>
      <c r="U5" s="528">
        <f>J5+R5</f>
        <v>5149931</v>
      </c>
      <c r="V5" s="529">
        <v>1710068</v>
      </c>
      <c r="W5" s="528">
        <f>S5+K5</f>
        <v>0</v>
      </c>
    </row>
    <row r="6" spans="1:23" x14ac:dyDescent="0.25">
      <c r="A6" s="538" t="s">
        <v>362</v>
      </c>
      <c r="B6" s="517">
        <v>3070000</v>
      </c>
      <c r="C6" s="535"/>
      <c r="D6" s="517">
        <v>0</v>
      </c>
      <c r="E6" s="537"/>
      <c r="F6" s="517">
        <v>5283855</v>
      </c>
      <c r="G6" s="537"/>
      <c r="H6" s="517">
        <v>0</v>
      </c>
      <c r="I6" s="525"/>
      <c r="J6" s="527">
        <f t="shared" ref="J6:J32" si="0">F6+B6+H6+D6</f>
        <v>8353855</v>
      </c>
      <c r="K6" s="539">
        <f t="shared" ref="K6:K16" si="1">G6+C6+E6+I6</f>
        <v>0</v>
      </c>
      <c r="L6" s="517">
        <v>0</v>
      </c>
      <c r="M6" s="525"/>
      <c r="N6" s="517">
        <v>80000</v>
      </c>
      <c r="O6" s="525"/>
      <c r="P6" s="517">
        <v>0</v>
      </c>
      <c r="Q6" s="525"/>
      <c r="R6" s="527">
        <f t="shared" ref="R6:R33" si="2">L6+N6+P6</f>
        <v>80000</v>
      </c>
      <c r="S6" s="527">
        <f t="shared" ref="S6:S16" si="3">M6+O6+Q6</f>
        <v>0</v>
      </c>
      <c r="U6" s="528">
        <f t="shared" ref="U6:U32" si="4">J6+R6</f>
        <v>8433855</v>
      </c>
      <c r="V6" s="529">
        <v>2424704</v>
      </c>
      <c r="W6" s="528">
        <f t="shared" ref="W6:W16" si="5">S6+K6</f>
        <v>0</v>
      </c>
    </row>
    <row r="7" spans="1:23" x14ac:dyDescent="0.25">
      <c r="A7" s="538" t="s">
        <v>363</v>
      </c>
      <c r="B7" s="517">
        <v>3900000</v>
      </c>
      <c r="C7" s="535"/>
      <c r="D7" s="517">
        <v>0</v>
      </c>
      <c r="E7" s="537"/>
      <c r="F7" s="517">
        <v>3265077</v>
      </c>
      <c r="G7" s="537"/>
      <c r="H7" s="517">
        <v>1400000</v>
      </c>
      <c r="I7" s="525"/>
      <c r="J7" s="527">
        <f t="shared" si="0"/>
        <v>8565077</v>
      </c>
      <c r="K7" s="539">
        <f t="shared" si="1"/>
        <v>0</v>
      </c>
      <c r="L7" s="517">
        <v>0</v>
      </c>
      <c r="M7" s="525"/>
      <c r="N7" s="517">
        <v>1100000</v>
      </c>
      <c r="O7" s="525"/>
      <c r="P7" s="517">
        <v>0</v>
      </c>
      <c r="Q7" s="525"/>
      <c r="R7" s="527">
        <f t="shared" si="2"/>
        <v>1100000</v>
      </c>
      <c r="S7" s="527">
        <f t="shared" si="3"/>
        <v>0</v>
      </c>
      <c r="U7" s="528">
        <f t="shared" si="4"/>
        <v>9665077</v>
      </c>
      <c r="V7" s="529">
        <v>2137883</v>
      </c>
      <c r="W7" s="528">
        <f t="shared" si="5"/>
        <v>0</v>
      </c>
    </row>
    <row r="8" spans="1:23" x14ac:dyDescent="0.25">
      <c r="A8" s="538" t="s">
        <v>364</v>
      </c>
      <c r="B8" s="525">
        <v>0</v>
      </c>
      <c r="C8" s="535"/>
      <c r="D8" s="525">
        <v>0</v>
      </c>
      <c r="E8" s="537"/>
      <c r="F8" s="525">
        <v>0</v>
      </c>
      <c r="G8" s="537"/>
      <c r="H8" s="532">
        <v>5760000</v>
      </c>
      <c r="I8" s="525"/>
      <c r="J8" s="527">
        <f t="shared" si="0"/>
        <v>5760000</v>
      </c>
      <c r="K8" s="539">
        <f t="shared" si="1"/>
        <v>0</v>
      </c>
      <c r="L8" s="517">
        <v>0</v>
      </c>
      <c r="M8" s="525"/>
      <c r="N8" s="517">
        <v>0</v>
      </c>
      <c r="O8" s="525"/>
      <c r="P8" s="517">
        <v>2439473</v>
      </c>
      <c r="Q8" s="525"/>
      <c r="R8" s="527">
        <f t="shared" si="2"/>
        <v>2439473</v>
      </c>
      <c r="S8" s="527">
        <f t="shared" si="3"/>
        <v>0</v>
      </c>
      <c r="U8" s="528">
        <f t="shared" si="4"/>
        <v>8199473</v>
      </c>
      <c r="V8" s="529">
        <v>1855726</v>
      </c>
      <c r="W8" s="528">
        <f t="shared" si="5"/>
        <v>0</v>
      </c>
    </row>
    <row r="9" spans="1:23" x14ac:dyDescent="0.25">
      <c r="A9" s="538" t="s">
        <v>297</v>
      </c>
      <c r="B9" s="517">
        <v>8351621.5999999996</v>
      </c>
      <c r="C9" s="535"/>
      <c r="D9" s="517"/>
      <c r="E9" s="537"/>
      <c r="F9" s="517"/>
      <c r="G9" s="537"/>
      <c r="H9" s="517"/>
      <c r="I9" s="525"/>
      <c r="J9" s="527">
        <f t="shared" si="0"/>
        <v>8351621.5999999996</v>
      </c>
      <c r="K9" s="539">
        <f t="shared" si="1"/>
        <v>0</v>
      </c>
      <c r="L9" s="517">
        <v>3579266.4</v>
      </c>
      <c r="M9" s="525"/>
      <c r="N9" s="517"/>
      <c r="O9" s="525"/>
      <c r="P9" s="517"/>
      <c r="Q9" s="525"/>
      <c r="R9" s="527">
        <f t="shared" si="2"/>
        <v>3579266.4</v>
      </c>
      <c r="S9" s="527">
        <f t="shared" si="3"/>
        <v>0</v>
      </c>
      <c r="U9" s="528">
        <f t="shared" si="4"/>
        <v>11930888</v>
      </c>
      <c r="V9" s="529">
        <v>2433983</v>
      </c>
      <c r="W9" s="528">
        <f t="shared" si="5"/>
        <v>0</v>
      </c>
    </row>
    <row r="10" spans="1:23" x14ac:dyDescent="0.25">
      <c r="A10" s="538" t="s">
        <v>225</v>
      </c>
      <c r="B10" s="533">
        <v>0</v>
      </c>
      <c r="C10" s="535"/>
      <c r="D10" s="532">
        <v>3055121</v>
      </c>
      <c r="E10" s="537"/>
      <c r="F10" s="532">
        <v>2859318</v>
      </c>
      <c r="G10" s="537"/>
      <c r="H10" s="533">
        <v>0</v>
      </c>
      <c r="I10" s="525"/>
      <c r="J10" s="527">
        <f t="shared" si="0"/>
        <v>5914439</v>
      </c>
      <c r="K10" s="539">
        <f t="shared" si="1"/>
        <v>0</v>
      </c>
      <c r="L10" s="517">
        <v>0</v>
      </c>
      <c r="M10" s="525"/>
      <c r="N10" s="517">
        <v>1225421.9999999981</v>
      </c>
      <c r="O10" s="525"/>
      <c r="P10" s="517">
        <v>0</v>
      </c>
      <c r="Q10" s="525"/>
      <c r="R10" s="527">
        <f t="shared" si="2"/>
        <v>1225421.9999999981</v>
      </c>
      <c r="S10" s="527">
        <f t="shared" si="3"/>
        <v>0</v>
      </c>
      <c r="U10" s="528">
        <f t="shared" si="4"/>
        <v>7139860.9999999981</v>
      </c>
      <c r="V10" s="529">
        <v>2169203</v>
      </c>
      <c r="W10" s="528">
        <f t="shared" si="5"/>
        <v>0</v>
      </c>
    </row>
    <row r="11" spans="1:23" x14ac:dyDescent="0.25">
      <c r="A11" s="538" t="s">
        <v>300</v>
      </c>
      <c r="B11" s="517">
        <v>988200</v>
      </c>
      <c r="C11" s="535"/>
      <c r="D11" s="517"/>
      <c r="E11" s="537"/>
      <c r="F11" s="517">
        <v>3843000</v>
      </c>
      <c r="G11" s="537"/>
      <c r="H11" s="517"/>
      <c r="I11" s="525"/>
      <c r="J11" s="527">
        <f t="shared" si="0"/>
        <v>4831200</v>
      </c>
      <c r="K11" s="539">
        <f t="shared" si="1"/>
        <v>0</v>
      </c>
      <c r="L11" s="517">
        <v>206114.8</v>
      </c>
      <c r="M11" s="525"/>
      <c r="N11" s="517">
        <v>934259.19999999995</v>
      </c>
      <c r="O11" s="525"/>
      <c r="P11" s="517"/>
      <c r="Q11" s="525"/>
      <c r="R11" s="527">
        <f t="shared" si="2"/>
        <v>1140374</v>
      </c>
      <c r="S11" s="527">
        <f t="shared" si="3"/>
        <v>0</v>
      </c>
      <c r="U11" s="528">
        <f t="shared" si="4"/>
        <v>5971574</v>
      </c>
      <c r="V11" s="529">
        <v>2269559</v>
      </c>
      <c r="W11" s="528">
        <f t="shared" si="5"/>
        <v>0</v>
      </c>
    </row>
    <row r="12" spans="1:23" x14ac:dyDescent="0.25">
      <c r="A12" s="538" t="s">
        <v>228</v>
      </c>
      <c r="B12" s="517">
        <v>0</v>
      </c>
      <c r="C12" s="535"/>
      <c r="D12" s="517">
        <v>0</v>
      </c>
      <c r="E12" s="537"/>
      <c r="F12" s="517">
        <v>6000000</v>
      </c>
      <c r="G12" s="537"/>
      <c r="H12" s="517">
        <v>0</v>
      </c>
      <c r="I12" s="525"/>
      <c r="J12" s="527">
        <f t="shared" si="0"/>
        <v>6000000</v>
      </c>
      <c r="K12" s="539">
        <f t="shared" si="1"/>
        <v>0</v>
      </c>
      <c r="L12" s="517">
        <v>0</v>
      </c>
      <c r="M12" s="525"/>
      <c r="N12" s="517">
        <v>891607</v>
      </c>
      <c r="O12" s="535"/>
      <c r="P12" s="517">
        <v>0</v>
      </c>
      <c r="Q12" s="536"/>
      <c r="R12" s="527">
        <f t="shared" si="2"/>
        <v>891607</v>
      </c>
      <c r="S12" s="527">
        <f t="shared" si="3"/>
        <v>0</v>
      </c>
      <c r="U12" s="528">
        <f t="shared" si="4"/>
        <v>6891607</v>
      </c>
      <c r="V12" s="529">
        <v>1584132</v>
      </c>
      <c r="W12" s="528">
        <f t="shared" si="5"/>
        <v>0</v>
      </c>
    </row>
    <row r="13" spans="1:23" x14ac:dyDescent="0.25">
      <c r="A13" s="538" t="s">
        <v>365</v>
      </c>
      <c r="B13" s="517">
        <v>2600629.0035016555</v>
      </c>
      <c r="C13" s="535"/>
      <c r="D13" s="517">
        <v>1826999.9964983449</v>
      </c>
      <c r="E13" s="537"/>
      <c r="F13" s="517">
        <v>2400000</v>
      </c>
      <c r="G13" s="537"/>
      <c r="H13" s="517">
        <v>1980000</v>
      </c>
      <c r="I13" s="525"/>
      <c r="J13" s="527">
        <f t="shared" si="0"/>
        <v>8807629</v>
      </c>
      <c r="K13" s="539">
        <f t="shared" si="1"/>
        <v>0</v>
      </c>
      <c r="L13" s="517">
        <v>0</v>
      </c>
      <c r="M13" s="525"/>
      <c r="N13" s="517"/>
      <c r="O13" s="535"/>
      <c r="P13" s="517"/>
      <c r="Q13" s="536"/>
      <c r="R13" s="527">
        <f t="shared" si="2"/>
        <v>0</v>
      </c>
      <c r="S13" s="527">
        <f t="shared" si="3"/>
        <v>0</v>
      </c>
      <c r="U13" s="528">
        <f t="shared" si="4"/>
        <v>8807629</v>
      </c>
      <c r="V13" s="529">
        <v>1201303</v>
      </c>
      <c r="W13" s="528">
        <f t="shared" si="5"/>
        <v>0</v>
      </c>
    </row>
    <row r="14" spans="1:23" x14ac:dyDescent="0.25">
      <c r="A14" s="538" t="s">
        <v>366</v>
      </c>
      <c r="B14" s="517">
        <v>0</v>
      </c>
      <c r="C14" s="535"/>
      <c r="D14" s="517">
        <v>0</v>
      </c>
      <c r="E14" s="537"/>
      <c r="F14" s="517">
        <v>7293757</v>
      </c>
      <c r="G14" s="537"/>
      <c r="H14" s="517">
        <v>0</v>
      </c>
      <c r="I14" s="525"/>
      <c r="J14" s="527">
        <f t="shared" si="0"/>
        <v>7293757</v>
      </c>
      <c r="K14" s="539">
        <f t="shared" si="1"/>
        <v>0</v>
      </c>
      <c r="L14" s="517">
        <v>0</v>
      </c>
      <c r="M14" s="535"/>
      <c r="N14" s="517">
        <v>626575</v>
      </c>
      <c r="O14" s="537"/>
      <c r="P14" s="517">
        <v>0</v>
      </c>
      <c r="Q14" s="536"/>
      <c r="R14" s="527">
        <f t="shared" si="2"/>
        <v>626575</v>
      </c>
      <c r="S14" s="527">
        <f t="shared" si="3"/>
        <v>0</v>
      </c>
      <c r="U14" s="528">
        <f t="shared" si="4"/>
        <v>7920332</v>
      </c>
      <c r="V14" s="529">
        <v>1955639</v>
      </c>
      <c r="W14" s="528">
        <f t="shared" si="5"/>
        <v>0</v>
      </c>
    </row>
    <row r="15" spans="1:23" x14ac:dyDescent="0.25">
      <c r="A15" s="538" t="s">
        <v>367</v>
      </c>
      <c r="B15" s="517">
        <v>1946346.85</v>
      </c>
      <c r="C15" s="535"/>
      <c r="D15" s="517">
        <v>0</v>
      </c>
      <c r="E15" s="537"/>
      <c r="F15" s="517">
        <v>1946346.85</v>
      </c>
      <c r="G15" s="537"/>
      <c r="H15" s="517">
        <v>0</v>
      </c>
      <c r="I15" s="525"/>
      <c r="J15" s="527">
        <f t="shared" si="0"/>
        <v>3892693.7</v>
      </c>
      <c r="K15" s="539">
        <f t="shared" si="1"/>
        <v>0</v>
      </c>
      <c r="L15" s="517">
        <v>834148.64999999991</v>
      </c>
      <c r="M15" s="535"/>
      <c r="N15" s="517">
        <v>834148.64999999991</v>
      </c>
      <c r="O15" s="537"/>
      <c r="P15" s="517">
        <v>0</v>
      </c>
      <c r="Q15" s="536"/>
      <c r="R15" s="527">
        <f t="shared" si="2"/>
        <v>1668297.2999999998</v>
      </c>
      <c r="S15" s="527">
        <f t="shared" si="3"/>
        <v>0</v>
      </c>
      <c r="U15" s="528">
        <f t="shared" si="4"/>
        <v>5560991</v>
      </c>
      <c r="V15" s="529">
        <v>20000000</v>
      </c>
      <c r="W15" s="528">
        <f t="shared" si="5"/>
        <v>0</v>
      </c>
    </row>
    <row r="16" spans="1:23" x14ac:dyDescent="0.25">
      <c r="A16" s="538" t="s">
        <v>368</v>
      </c>
      <c r="B16" s="517">
        <v>0</v>
      </c>
      <c r="C16" s="535"/>
      <c r="D16" s="517">
        <v>0</v>
      </c>
      <c r="E16" s="537"/>
      <c r="F16" s="517">
        <v>7123872.7000000002</v>
      </c>
      <c r="G16" s="537"/>
      <c r="H16" s="517">
        <v>0</v>
      </c>
      <c r="I16" s="525"/>
      <c r="J16" s="527">
        <f t="shared" si="0"/>
        <v>7123872.7000000002</v>
      </c>
      <c r="K16" s="539">
        <f t="shared" si="1"/>
        <v>0</v>
      </c>
      <c r="L16" s="517">
        <v>0</v>
      </c>
      <c r="M16" s="535"/>
      <c r="N16" s="517">
        <v>3053088.3</v>
      </c>
      <c r="O16" s="537"/>
      <c r="P16" s="517">
        <v>0</v>
      </c>
      <c r="Q16" s="536"/>
      <c r="R16" s="527">
        <f t="shared" si="2"/>
        <v>3053088.3</v>
      </c>
      <c r="S16" s="527">
        <f t="shared" si="3"/>
        <v>0</v>
      </c>
      <c r="U16" s="528">
        <f t="shared" si="4"/>
        <v>10176961</v>
      </c>
      <c r="V16" s="529">
        <v>2750352</v>
      </c>
      <c r="W16" s="528">
        <f t="shared" si="5"/>
        <v>0</v>
      </c>
    </row>
    <row r="17" spans="1:21" x14ac:dyDescent="0.25">
      <c r="A17" s="538" t="s">
        <v>369</v>
      </c>
      <c r="B17" s="517">
        <v>0</v>
      </c>
      <c r="D17" s="517">
        <v>1049253.5900000001</v>
      </c>
      <c r="F17" s="517">
        <v>8489415.4100000001</v>
      </c>
      <c r="H17" s="517">
        <v>0</v>
      </c>
      <c r="J17" s="527">
        <f t="shared" si="0"/>
        <v>9538669</v>
      </c>
      <c r="L17" s="517">
        <v>0</v>
      </c>
      <c r="N17" s="517">
        <v>0</v>
      </c>
      <c r="P17" s="517">
        <v>0</v>
      </c>
      <c r="R17" s="527">
        <f t="shared" si="2"/>
        <v>0</v>
      </c>
      <c r="U17" s="528">
        <f t="shared" si="4"/>
        <v>9538669</v>
      </c>
    </row>
    <row r="18" spans="1:21" x14ac:dyDescent="0.25">
      <c r="A18" s="538" t="s">
        <v>303</v>
      </c>
      <c r="B18" s="517">
        <v>0</v>
      </c>
      <c r="D18" s="517">
        <v>0</v>
      </c>
      <c r="F18" s="517">
        <v>7317360</v>
      </c>
      <c r="H18" s="517">
        <v>0</v>
      </c>
      <c r="J18" s="527">
        <f t="shared" si="0"/>
        <v>7317360</v>
      </c>
      <c r="L18" s="517">
        <v>0</v>
      </c>
      <c r="N18" s="517">
        <v>0</v>
      </c>
      <c r="P18" s="517">
        <v>0</v>
      </c>
      <c r="R18" s="527">
        <f t="shared" si="2"/>
        <v>0</v>
      </c>
      <c r="U18" s="528">
        <f t="shared" si="4"/>
        <v>7317360</v>
      </c>
    </row>
    <row r="19" spans="1:21" x14ac:dyDescent="0.25">
      <c r="A19" s="538" t="s">
        <v>185</v>
      </c>
      <c r="B19" s="517">
        <v>0</v>
      </c>
      <c r="D19" s="517">
        <v>0</v>
      </c>
      <c r="F19" s="517">
        <v>9446338</v>
      </c>
      <c r="H19" s="517">
        <v>0</v>
      </c>
      <c r="J19" s="527">
        <f t="shared" si="0"/>
        <v>9446338</v>
      </c>
      <c r="L19" s="517">
        <v>0</v>
      </c>
      <c r="N19" s="517">
        <v>1667000</v>
      </c>
      <c r="P19" s="517">
        <v>0</v>
      </c>
      <c r="R19" s="527">
        <f t="shared" si="2"/>
        <v>1667000</v>
      </c>
      <c r="U19" s="528">
        <f t="shared" si="4"/>
        <v>11113338</v>
      </c>
    </row>
    <row r="20" spans="1:21" x14ac:dyDescent="0.25">
      <c r="A20" s="538" t="s">
        <v>370</v>
      </c>
      <c r="B20" s="517">
        <v>2452631.0031121578</v>
      </c>
      <c r="D20" s="517">
        <v>0</v>
      </c>
      <c r="F20" s="517">
        <v>4032000</v>
      </c>
      <c r="H20" s="517">
        <v>0</v>
      </c>
      <c r="J20" s="527">
        <f t="shared" si="0"/>
        <v>6484631.0031121578</v>
      </c>
      <c r="L20" s="517">
        <v>0</v>
      </c>
      <c r="N20" s="517">
        <v>679999.99688784219</v>
      </c>
      <c r="P20" s="517">
        <v>0</v>
      </c>
      <c r="R20" s="527">
        <f t="shared" si="2"/>
        <v>679999.99688784219</v>
      </c>
      <c r="U20" s="528">
        <f t="shared" si="4"/>
        <v>7164631</v>
      </c>
    </row>
    <row r="21" spans="1:21" x14ac:dyDescent="0.25">
      <c r="A21" s="538" t="s">
        <v>371</v>
      </c>
      <c r="B21" s="517">
        <v>0</v>
      </c>
      <c r="D21" s="517">
        <v>0</v>
      </c>
      <c r="F21" s="517">
        <v>6500000</v>
      </c>
      <c r="H21" s="517">
        <v>0</v>
      </c>
      <c r="J21" s="527">
        <f t="shared" si="0"/>
        <v>6500000</v>
      </c>
      <c r="L21" s="517">
        <v>0</v>
      </c>
      <c r="N21" s="517">
        <v>2524663</v>
      </c>
      <c r="P21" s="517">
        <v>0</v>
      </c>
      <c r="R21" s="527">
        <f t="shared" si="2"/>
        <v>2524663</v>
      </c>
      <c r="U21" s="528">
        <f t="shared" si="4"/>
        <v>9024663</v>
      </c>
    </row>
    <row r="22" spans="1:21" x14ac:dyDescent="0.25">
      <c r="A22" s="538" t="s">
        <v>372</v>
      </c>
      <c r="B22" s="517">
        <v>0</v>
      </c>
      <c r="D22" s="517">
        <v>3769415.1</v>
      </c>
      <c r="F22" s="517">
        <v>3224944.03</v>
      </c>
      <c r="H22" s="517">
        <v>0</v>
      </c>
      <c r="J22" s="527">
        <f t="shared" si="0"/>
        <v>6994359.1299999999</v>
      </c>
      <c r="L22" s="517">
        <v>0</v>
      </c>
      <c r="N22" s="517">
        <v>1382118.8700000006</v>
      </c>
      <c r="P22" s="517">
        <v>0</v>
      </c>
      <c r="R22" s="527">
        <f t="shared" si="2"/>
        <v>1382118.8700000006</v>
      </c>
      <c r="U22" s="528">
        <f t="shared" si="4"/>
        <v>8376478</v>
      </c>
    </row>
    <row r="23" spans="1:21" x14ac:dyDescent="0.25">
      <c r="A23" s="538" t="s">
        <v>373</v>
      </c>
      <c r="B23" s="532">
        <v>4179139</v>
      </c>
      <c r="D23" s="517">
        <v>0</v>
      </c>
      <c r="F23" s="532">
        <v>3808000</v>
      </c>
      <c r="H23" s="517">
        <v>0</v>
      </c>
      <c r="J23" s="527">
        <f t="shared" si="0"/>
        <v>7987139</v>
      </c>
      <c r="L23" s="517">
        <v>0</v>
      </c>
      <c r="N23" s="517">
        <v>600000</v>
      </c>
      <c r="P23" s="517">
        <v>0</v>
      </c>
      <c r="R23" s="527">
        <f t="shared" si="2"/>
        <v>600000</v>
      </c>
      <c r="U23" s="528">
        <f t="shared" si="4"/>
        <v>8587139</v>
      </c>
    </row>
    <row r="24" spans="1:21" x14ac:dyDescent="0.25">
      <c r="A24" s="538" t="s">
        <v>374</v>
      </c>
      <c r="B24" s="517">
        <v>0</v>
      </c>
      <c r="D24" s="517">
        <v>3308577</v>
      </c>
      <c r="F24" s="517">
        <v>3332786.1</v>
      </c>
      <c r="H24" s="517">
        <v>0</v>
      </c>
      <c r="J24" s="527">
        <f t="shared" si="0"/>
        <v>6641363.0999999996</v>
      </c>
      <c r="L24" s="517">
        <v>0</v>
      </c>
      <c r="N24" s="517">
        <v>1428336.9</v>
      </c>
      <c r="P24" s="517">
        <v>0</v>
      </c>
      <c r="R24" s="527">
        <f t="shared" si="2"/>
        <v>1428336.9</v>
      </c>
      <c r="U24" s="528">
        <f t="shared" si="4"/>
        <v>8069700</v>
      </c>
    </row>
    <row r="25" spans="1:21" x14ac:dyDescent="0.25">
      <c r="A25" s="538" t="s">
        <v>106</v>
      </c>
      <c r="B25" s="517">
        <v>1841126.25</v>
      </c>
      <c r="D25" s="517">
        <v>0</v>
      </c>
      <c r="F25" s="517">
        <v>3866365.13</v>
      </c>
      <c r="H25" s="517">
        <v>0</v>
      </c>
      <c r="J25" s="527">
        <f t="shared" si="0"/>
        <v>5707491.3799999999</v>
      </c>
      <c r="L25" s="517">
        <v>0</v>
      </c>
      <c r="N25" s="517">
        <v>1657013.62</v>
      </c>
      <c r="P25" s="517">
        <v>0</v>
      </c>
      <c r="R25" s="527">
        <f t="shared" si="2"/>
        <v>1657013.62</v>
      </c>
      <c r="U25" s="528">
        <f t="shared" si="4"/>
        <v>7364505</v>
      </c>
    </row>
    <row r="26" spans="1:21" x14ac:dyDescent="0.25">
      <c r="A26" s="538" t="s">
        <v>307</v>
      </c>
      <c r="B26" s="517">
        <v>0</v>
      </c>
      <c r="D26" s="517">
        <v>0</v>
      </c>
      <c r="F26" s="517">
        <v>4111719</v>
      </c>
      <c r="H26" s="517">
        <v>0</v>
      </c>
      <c r="J26" s="527">
        <f t="shared" si="0"/>
        <v>4111719</v>
      </c>
      <c r="L26" s="517">
        <v>0</v>
      </c>
      <c r="N26" s="517">
        <v>1400000</v>
      </c>
      <c r="P26" s="517">
        <v>0</v>
      </c>
      <c r="R26" s="527">
        <f t="shared" si="2"/>
        <v>1400000</v>
      </c>
      <c r="U26" s="528">
        <f t="shared" si="4"/>
        <v>5511719</v>
      </c>
    </row>
    <row r="27" spans="1:21" x14ac:dyDescent="0.25">
      <c r="A27" s="538" t="s">
        <v>309</v>
      </c>
      <c r="B27" s="525">
        <v>0</v>
      </c>
      <c r="D27" s="525">
        <v>3803480.66</v>
      </c>
      <c r="F27" s="525">
        <v>3803480.65</v>
      </c>
      <c r="H27" s="525">
        <v>0</v>
      </c>
      <c r="J27" s="527">
        <f t="shared" si="0"/>
        <v>7606961.3100000005</v>
      </c>
      <c r="L27" s="517">
        <v>1240923.3399999999</v>
      </c>
      <c r="N27" s="517">
        <v>1240923.3500000001</v>
      </c>
      <c r="P27" s="517">
        <v>0</v>
      </c>
      <c r="R27" s="527">
        <f t="shared" si="2"/>
        <v>2481846.69</v>
      </c>
      <c r="U27" s="528">
        <f t="shared" si="4"/>
        <v>10088808</v>
      </c>
    </row>
    <row r="28" spans="1:21" x14ac:dyDescent="0.25">
      <c r="A28" s="538" t="s">
        <v>311</v>
      </c>
      <c r="B28" s="517">
        <v>0</v>
      </c>
      <c r="D28" s="517">
        <v>0</v>
      </c>
      <c r="F28" s="517">
        <v>11050000</v>
      </c>
      <c r="H28" s="517">
        <v>0</v>
      </c>
      <c r="J28" s="527">
        <f t="shared" si="0"/>
        <v>11050000</v>
      </c>
      <c r="L28" s="517">
        <v>0</v>
      </c>
      <c r="N28" s="517">
        <v>1051045</v>
      </c>
      <c r="P28" s="517">
        <v>0</v>
      </c>
      <c r="R28" s="527">
        <f t="shared" si="2"/>
        <v>1051045</v>
      </c>
      <c r="U28" s="528">
        <f t="shared" si="4"/>
        <v>12101045</v>
      </c>
    </row>
    <row r="29" spans="1:21" x14ac:dyDescent="0.25">
      <c r="A29" s="538" t="s">
        <v>375</v>
      </c>
      <c r="B29" s="517">
        <v>0</v>
      </c>
      <c r="D29" s="517">
        <v>0</v>
      </c>
      <c r="F29" s="517">
        <v>0</v>
      </c>
      <c r="H29" s="517">
        <v>4626000</v>
      </c>
      <c r="J29" s="527">
        <f t="shared" si="0"/>
        <v>4626000</v>
      </c>
      <c r="L29" s="517">
        <v>0</v>
      </c>
      <c r="N29" s="517">
        <v>0</v>
      </c>
      <c r="P29" s="517">
        <v>1982556</v>
      </c>
      <c r="R29" s="527">
        <f t="shared" si="2"/>
        <v>1982556</v>
      </c>
      <c r="U29" s="528">
        <f t="shared" si="4"/>
        <v>6608556</v>
      </c>
    </row>
    <row r="30" spans="1:21" x14ac:dyDescent="0.25">
      <c r="A30" s="538" t="s">
        <v>3</v>
      </c>
      <c r="B30" s="517">
        <v>0</v>
      </c>
      <c r="D30" s="517">
        <v>0</v>
      </c>
      <c r="F30" s="517">
        <v>6062091</v>
      </c>
      <c r="H30" s="517">
        <v>0</v>
      </c>
      <c r="J30" s="527">
        <f t="shared" si="0"/>
        <v>6062091</v>
      </c>
      <c r="L30" s="517">
        <v>0</v>
      </c>
      <c r="N30" s="517">
        <v>0</v>
      </c>
      <c r="P30" s="517">
        <v>0</v>
      </c>
      <c r="R30" s="527">
        <f t="shared" si="2"/>
        <v>0</v>
      </c>
      <c r="U30" s="528">
        <f t="shared" si="4"/>
        <v>6062091</v>
      </c>
    </row>
    <row r="31" spans="1:21" x14ac:dyDescent="0.25">
      <c r="A31" s="538" t="s">
        <v>376</v>
      </c>
      <c r="B31" s="517">
        <v>0</v>
      </c>
      <c r="D31" s="526">
        <v>0</v>
      </c>
      <c r="F31" s="517">
        <v>6000000</v>
      </c>
      <c r="H31" s="517">
        <v>0</v>
      </c>
      <c r="J31" s="527">
        <f t="shared" si="0"/>
        <v>6000000</v>
      </c>
      <c r="L31" s="517">
        <v>0</v>
      </c>
      <c r="N31" s="517">
        <v>2452561</v>
      </c>
      <c r="P31" s="517">
        <v>0</v>
      </c>
      <c r="R31" s="527">
        <f t="shared" si="2"/>
        <v>2452561</v>
      </c>
      <c r="U31" s="528">
        <f t="shared" si="4"/>
        <v>8452561</v>
      </c>
    </row>
    <row r="32" spans="1:21" x14ac:dyDescent="0.25">
      <c r="A32" s="524" t="s">
        <v>377</v>
      </c>
      <c r="B32" s="530">
        <v>696000</v>
      </c>
      <c r="D32" s="526">
        <v>0</v>
      </c>
      <c r="F32" s="517">
        <v>5700062.9000000004</v>
      </c>
      <c r="H32" s="526">
        <v>0</v>
      </c>
      <c r="J32" s="527">
        <f t="shared" si="0"/>
        <v>6396062.9000000004</v>
      </c>
      <c r="L32" s="517">
        <v>2.4989712983369827E-6</v>
      </c>
      <c r="N32" s="534">
        <v>1574190.0999975009</v>
      </c>
      <c r="P32" s="517">
        <v>0</v>
      </c>
      <c r="R32" s="527">
        <f t="shared" si="2"/>
        <v>1574190.0999999999</v>
      </c>
      <c r="U32" s="528">
        <f t="shared" si="4"/>
        <v>7970253</v>
      </c>
    </row>
    <row r="33" spans="1:21" x14ac:dyDescent="0.25">
      <c r="R33" s="527">
        <f t="shared" si="2"/>
        <v>0</v>
      </c>
      <c r="U33" s="528"/>
    </row>
    <row r="34" spans="1:21" x14ac:dyDescent="0.25">
      <c r="U34" s="528"/>
    </row>
    <row r="35" spans="1:21" x14ac:dyDescent="0.25">
      <c r="A35" s="44">
        <v>1</v>
      </c>
      <c r="B35" s="44">
        <v>2</v>
      </c>
      <c r="C35" s="44">
        <v>3</v>
      </c>
      <c r="D35" s="44">
        <v>4</v>
      </c>
      <c r="E35" s="44">
        <v>5</v>
      </c>
      <c r="F35" s="44">
        <v>6</v>
      </c>
      <c r="G35" s="44">
        <v>7</v>
      </c>
      <c r="H35" s="44">
        <v>8</v>
      </c>
      <c r="I35" s="44">
        <v>9</v>
      </c>
      <c r="J35" s="44">
        <v>10</v>
      </c>
      <c r="K35" s="44">
        <v>11</v>
      </c>
      <c r="L35" s="44">
        <v>12</v>
      </c>
      <c r="M35" s="44">
        <v>13</v>
      </c>
      <c r="N35" s="44">
        <v>14</v>
      </c>
      <c r="O35" s="44">
        <v>15</v>
      </c>
      <c r="P35" s="44">
        <v>16</v>
      </c>
      <c r="Q35" s="44">
        <v>17</v>
      </c>
      <c r="R35" s="44">
        <v>18</v>
      </c>
      <c r="S35" s="44">
        <v>19</v>
      </c>
    </row>
  </sheetData>
  <sheetProtection algorithmName="SHA-512" hashValue="27LJYJpmWGYJC9rJl0khZntlzQszclQxOhZWNnySMsuT6jxKSRE2Ty8IM223bPMhfKCjGZWWKQ6q4QEkkwUung==" saltValue="W6og6dSkIH196JfyVgPp1Q==" spinCount="100000" sheet="1" objects="1" scenarios="1"/>
  <mergeCells count="12">
    <mergeCell ref="B1:S1"/>
    <mergeCell ref="B3:C3"/>
    <mergeCell ref="F3:G3"/>
    <mergeCell ref="J3:K3"/>
    <mergeCell ref="B2:K2"/>
    <mergeCell ref="L3:M3"/>
    <mergeCell ref="N3:O3"/>
    <mergeCell ref="L2:S2"/>
    <mergeCell ref="R3:S3"/>
    <mergeCell ref="H3:I3"/>
    <mergeCell ref="P3:Q3"/>
    <mergeCell ref="D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9FDA-8EBD-4732-900C-40564CFEC54B}">
  <dimension ref="A1:M31"/>
  <sheetViews>
    <sheetView topLeftCell="A17" workbookViewId="0">
      <selection activeCell="C3" sqref="C3:G30"/>
    </sheetView>
  </sheetViews>
  <sheetFormatPr defaultColWidth="8.7109375" defaultRowHeight="15" x14ac:dyDescent="0.25"/>
  <cols>
    <col min="1" max="1" width="27.28515625" style="541" customWidth="1"/>
    <col min="2" max="2" width="13.140625" style="541" customWidth="1"/>
    <col min="3" max="3" width="11.7109375" style="541" customWidth="1"/>
    <col min="4" max="4" width="11.85546875" style="541" customWidth="1"/>
    <col min="5" max="5" width="11.7109375" style="541" customWidth="1"/>
    <col min="6" max="6" width="11.85546875" style="541" customWidth="1"/>
    <col min="7" max="7" width="11.7109375" style="541" customWidth="1"/>
    <col min="8" max="8" width="11.85546875" style="541" customWidth="1"/>
    <col min="9" max="9" width="11.7109375" style="541" customWidth="1"/>
    <col min="10" max="11" width="11.85546875" style="541" customWidth="1"/>
    <col min="12" max="12" width="11.7109375" style="541" customWidth="1"/>
    <col min="13" max="13" width="2.42578125" style="541" customWidth="1"/>
    <col min="14" max="16384" width="8.7109375" style="541"/>
  </cols>
  <sheetData>
    <row r="1" spans="1:13" ht="42.75" customHeight="1" x14ac:dyDescent="0.25">
      <c r="A1" s="1361" t="s">
        <v>395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</row>
    <row r="2" spans="1:13" ht="15.6" customHeight="1" x14ac:dyDescent="0.25">
      <c r="A2" s="542" t="s">
        <v>396</v>
      </c>
      <c r="B2" s="543" t="s">
        <v>397</v>
      </c>
      <c r="C2" s="544">
        <v>2024</v>
      </c>
      <c r="D2" s="544">
        <v>2025</v>
      </c>
      <c r="E2" s="544">
        <v>2026</v>
      </c>
      <c r="F2" s="544">
        <v>2027</v>
      </c>
      <c r="G2" s="544">
        <v>2028</v>
      </c>
      <c r="H2" s="544">
        <v>2029</v>
      </c>
      <c r="I2" s="544">
        <v>2030</v>
      </c>
      <c r="J2" s="544">
        <v>2031</v>
      </c>
      <c r="K2" s="544">
        <v>2032</v>
      </c>
      <c r="L2" s="544">
        <v>2033</v>
      </c>
    </row>
    <row r="3" spans="1:13" ht="15.6" customHeight="1" x14ac:dyDescent="0.25">
      <c r="A3" s="545" t="s">
        <v>398</v>
      </c>
      <c r="B3" s="546">
        <v>10411452</v>
      </c>
      <c r="C3" s="547">
        <v>1026543</v>
      </c>
      <c r="D3" s="547">
        <v>1028287</v>
      </c>
      <c r="E3" s="547">
        <v>1023381</v>
      </c>
      <c r="F3" s="547">
        <v>1034171</v>
      </c>
      <c r="G3" s="547">
        <v>1037549</v>
      </c>
      <c r="H3" s="547">
        <v>1050626</v>
      </c>
      <c r="I3" s="547">
        <v>1054985</v>
      </c>
      <c r="J3" s="547">
        <v>1055094</v>
      </c>
      <c r="K3" s="547">
        <v>1055094</v>
      </c>
      <c r="L3" s="547">
        <v>1045722</v>
      </c>
    </row>
    <row r="4" spans="1:13" ht="15.6" customHeight="1" x14ac:dyDescent="0.25">
      <c r="A4" s="545" t="s">
        <v>399</v>
      </c>
      <c r="B4" s="546">
        <v>17050451</v>
      </c>
      <c r="C4" s="547">
        <v>1681132</v>
      </c>
      <c r="D4" s="547">
        <v>1683987</v>
      </c>
      <c r="E4" s="547">
        <v>1675956</v>
      </c>
      <c r="F4" s="547">
        <v>1693624</v>
      </c>
      <c r="G4" s="547">
        <v>1699156</v>
      </c>
      <c r="H4" s="547">
        <v>1720571</v>
      </c>
      <c r="I4" s="547">
        <v>1727709</v>
      </c>
      <c r="J4" s="547">
        <v>1727888</v>
      </c>
      <c r="K4" s="547">
        <v>1727888</v>
      </c>
      <c r="L4" s="547">
        <v>1712540</v>
      </c>
    </row>
    <row r="5" spans="1:13" ht="15.6" customHeight="1" x14ac:dyDescent="0.25">
      <c r="A5" s="545" t="s">
        <v>400</v>
      </c>
      <c r="B5" s="546">
        <v>19539570</v>
      </c>
      <c r="C5" s="547">
        <v>1926553</v>
      </c>
      <c r="D5" s="547">
        <v>1929826</v>
      </c>
      <c r="E5" s="547">
        <v>1920622</v>
      </c>
      <c r="F5" s="547">
        <v>1940868</v>
      </c>
      <c r="G5" s="547">
        <v>1947208</v>
      </c>
      <c r="H5" s="547">
        <v>1971749</v>
      </c>
      <c r="I5" s="547">
        <v>1979930</v>
      </c>
      <c r="J5" s="547">
        <v>1980134</v>
      </c>
      <c r="K5" s="547">
        <v>1980134</v>
      </c>
      <c r="L5" s="547">
        <v>1962546</v>
      </c>
    </row>
    <row r="6" spans="1:13" ht="15.6" customHeight="1" x14ac:dyDescent="0.25">
      <c r="A6" s="545" t="s">
        <v>401</v>
      </c>
      <c r="B6" s="546">
        <v>16576609</v>
      </c>
      <c r="C6" s="547">
        <v>1634412</v>
      </c>
      <c r="D6" s="547">
        <v>1637188</v>
      </c>
      <c r="E6" s="547">
        <v>1629381</v>
      </c>
      <c r="F6" s="547">
        <v>1646557</v>
      </c>
      <c r="G6" s="547">
        <v>1651935</v>
      </c>
      <c r="H6" s="547">
        <v>1672755</v>
      </c>
      <c r="I6" s="547">
        <v>1679695</v>
      </c>
      <c r="J6" s="547">
        <v>1679869</v>
      </c>
      <c r="K6" s="547">
        <v>1679869</v>
      </c>
      <c r="L6" s="547">
        <v>1664948</v>
      </c>
    </row>
    <row r="7" spans="1:13" ht="15.6" customHeight="1" x14ac:dyDescent="0.25">
      <c r="A7" s="548" t="s">
        <v>402</v>
      </c>
      <c r="B7" s="549">
        <v>24120288</v>
      </c>
      <c r="C7" s="550">
        <v>2378200</v>
      </c>
      <c r="D7" s="550">
        <v>2382239</v>
      </c>
      <c r="E7" s="550">
        <v>2370879</v>
      </c>
      <c r="F7" s="550">
        <v>2395872</v>
      </c>
      <c r="G7" s="550">
        <v>2403698</v>
      </c>
      <c r="H7" s="550">
        <v>2433992</v>
      </c>
      <c r="I7" s="550">
        <v>2444090</v>
      </c>
      <c r="J7" s="550">
        <v>2444343</v>
      </c>
      <c r="K7" s="550">
        <v>2444343</v>
      </c>
      <c r="L7" s="550">
        <v>2422632</v>
      </c>
    </row>
    <row r="8" spans="1:13" ht="15.6" customHeight="1" x14ac:dyDescent="0.25">
      <c r="A8" s="548" t="s">
        <v>403</v>
      </c>
      <c r="B8" s="549">
        <v>14434424</v>
      </c>
      <c r="C8" s="550">
        <v>1423198</v>
      </c>
      <c r="D8" s="550">
        <v>1425616</v>
      </c>
      <c r="E8" s="550">
        <v>1418817</v>
      </c>
      <c r="F8" s="550">
        <v>1433773</v>
      </c>
      <c r="G8" s="550">
        <v>1438457</v>
      </c>
      <c r="H8" s="550">
        <v>1456586</v>
      </c>
      <c r="I8" s="550">
        <v>1462629</v>
      </c>
      <c r="J8" s="550">
        <v>1462780</v>
      </c>
      <c r="K8" s="550">
        <v>1462780</v>
      </c>
      <c r="L8" s="550">
        <v>1449788</v>
      </c>
    </row>
    <row r="9" spans="1:13" ht="15.6" customHeight="1" x14ac:dyDescent="0.25">
      <c r="A9" s="548" t="s">
        <v>404</v>
      </c>
      <c r="B9" s="549">
        <v>12072537</v>
      </c>
      <c r="C9" s="550">
        <v>1190322</v>
      </c>
      <c r="D9" s="550">
        <v>1192343</v>
      </c>
      <c r="E9" s="550">
        <v>1186658</v>
      </c>
      <c r="F9" s="550">
        <v>1199167</v>
      </c>
      <c r="G9" s="550">
        <v>1203084</v>
      </c>
      <c r="H9" s="550">
        <v>1218247</v>
      </c>
      <c r="I9" s="550">
        <v>1223301</v>
      </c>
      <c r="J9" s="550">
        <v>1223427</v>
      </c>
      <c r="K9" s="550">
        <v>1223427</v>
      </c>
      <c r="L9" s="550">
        <v>1212561</v>
      </c>
    </row>
    <row r="10" spans="1:13" ht="15.6" customHeight="1" x14ac:dyDescent="0.25">
      <c r="A10" s="548" t="s">
        <v>405</v>
      </c>
      <c r="B10" s="549">
        <v>13932541</v>
      </c>
      <c r="C10" s="550">
        <v>1373714</v>
      </c>
      <c r="D10" s="550">
        <v>1376045</v>
      </c>
      <c r="E10" s="550">
        <v>1369485</v>
      </c>
      <c r="F10" s="550">
        <v>1383921</v>
      </c>
      <c r="G10" s="550">
        <v>1388442</v>
      </c>
      <c r="H10" s="550">
        <v>1405941</v>
      </c>
      <c r="I10" s="550">
        <v>1411774</v>
      </c>
      <c r="J10" s="550">
        <v>1411920</v>
      </c>
      <c r="K10" s="550">
        <v>1411920</v>
      </c>
      <c r="L10" s="550">
        <v>1399379</v>
      </c>
    </row>
    <row r="11" spans="1:13" ht="15.6" customHeight="1" x14ac:dyDescent="0.25">
      <c r="A11" s="545" t="s">
        <v>406</v>
      </c>
      <c r="B11" s="546">
        <v>17806098</v>
      </c>
      <c r="C11" s="547">
        <v>1755637</v>
      </c>
      <c r="D11" s="547">
        <v>1758618</v>
      </c>
      <c r="E11" s="547">
        <v>1750232</v>
      </c>
      <c r="F11" s="547">
        <v>1768682</v>
      </c>
      <c r="G11" s="547">
        <v>1774460</v>
      </c>
      <c r="H11" s="547">
        <v>1796824</v>
      </c>
      <c r="I11" s="547">
        <v>1804278</v>
      </c>
      <c r="J11" s="547">
        <v>1804465</v>
      </c>
      <c r="K11" s="547">
        <v>1804465</v>
      </c>
      <c r="L11" s="547">
        <v>1788437</v>
      </c>
    </row>
    <row r="12" spans="1:13" ht="15.6" customHeight="1" x14ac:dyDescent="0.25">
      <c r="A12" s="545" t="s">
        <v>407</v>
      </c>
      <c r="B12" s="546">
        <v>16012277</v>
      </c>
      <c r="C12" s="547">
        <v>1578770</v>
      </c>
      <c r="D12" s="547">
        <v>1581453</v>
      </c>
      <c r="E12" s="547">
        <v>1573910</v>
      </c>
      <c r="F12" s="547">
        <v>1590502</v>
      </c>
      <c r="G12" s="547">
        <v>1595697</v>
      </c>
      <c r="H12" s="547">
        <v>1615808</v>
      </c>
      <c r="I12" s="547">
        <v>1622512</v>
      </c>
      <c r="J12" s="547">
        <v>1622679</v>
      </c>
      <c r="K12" s="547">
        <v>1622679</v>
      </c>
      <c r="L12" s="547">
        <v>1608267</v>
      </c>
    </row>
    <row r="13" spans="1:13" ht="15.6" customHeight="1" x14ac:dyDescent="0.25">
      <c r="A13" s="545" t="s">
        <v>408</v>
      </c>
      <c r="B13" s="546">
        <v>11242476</v>
      </c>
      <c r="C13" s="547">
        <v>1108480</v>
      </c>
      <c r="D13" s="547">
        <v>1110361</v>
      </c>
      <c r="E13" s="547">
        <v>1105068</v>
      </c>
      <c r="F13" s="547">
        <v>1116717</v>
      </c>
      <c r="G13" s="547">
        <v>1120365</v>
      </c>
      <c r="H13" s="547">
        <v>1134485</v>
      </c>
      <c r="I13" s="547">
        <v>1139192</v>
      </c>
      <c r="J13" s="547">
        <v>1139309</v>
      </c>
      <c r="K13" s="547">
        <v>1139309</v>
      </c>
      <c r="L13" s="547">
        <v>1129190</v>
      </c>
    </row>
    <row r="14" spans="1:13" ht="15.6" customHeight="1" x14ac:dyDescent="0.25">
      <c r="A14" s="545" t="s">
        <v>409</v>
      </c>
      <c r="B14" s="546">
        <v>20574433</v>
      </c>
      <c r="C14" s="547">
        <v>2028588</v>
      </c>
      <c r="D14" s="547">
        <v>2032032</v>
      </c>
      <c r="E14" s="547">
        <v>2022343</v>
      </c>
      <c r="F14" s="547">
        <v>2043661</v>
      </c>
      <c r="G14" s="547">
        <v>2050337</v>
      </c>
      <c r="H14" s="547">
        <v>2076178</v>
      </c>
      <c r="I14" s="547">
        <v>2084792</v>
      </c>
      <c r="J14" s="547">
        <v>2085007</v>
      </c>
      <c r="K14" s="547">
        <v>2085007</v>
      </c>
      <c r="L14" s="547">
        <v>2066488</v>
      </c>
    </row>
    <row r="15" spans="1:13" ht="15.6" customHeight="1" x14ac:dyDescent="0.25">
      <c r="A15" s="548" t="s">
        <v>410</v>
      </c>
      <c r="B15" s="549">
        <v>19284019</v>
      </c>
      <c r="C15" s="550">
        <v>1901356</v>
      </c>
      <c r="D15" s="550">
        <v>1904585</v>
      </c>
      <c r="E15" s="550">
        <v>1895503</v>
      </c>
      <c r="F15" s="550">
        <v>1915484</v>
      </c>
      <c r="G15" s="550">
        <v>1921741</v>
      </c>
      <c r="H15" s="550">
        <v>1945962</v>
      </c>
      <c r="I15" s="550">
        <v>1954035</v>
      </c>
      <c r="J15" s="550">
        <v>1954237</v>
      </c>
      <c r="K15" s="550">
        <v>1954237</v>
      </c>
      <c r="L15" s="550">
        <v>1936879</v>
      </c>
    </row>
    <row r="16" spans="1:13" ht="15.6" customHeight="1" x14ac:dyDescent="0.25">
      <c r="A16" s="545" t="s">
        <v>411</v>
      </c>
      <c r="B16" s="546">
        <v>14793270</v>
      </c>
      <c r="C16" s="547">
        <v>1458579</v>
      </c>
      <c r="D16" s="547">
        <v>1461057</v>
      </c>
      <c r="E16" s="547">
        <v>1454089</v>
      </c>
      <c r="F16" s="547">
        <v>1469418</v>
      </c>
      <c r="G16" s="547">
        <v>1474217</v>
      </c>
      <c r="H16" s="547">
        <v>1492797</v>
      </c>
      <c r="I16" s="547">
        <v>1498991</v>
      </c>
      <c r="J16" s="547">
        <v>1499146</v>
      </c>
      <c r="K16" s="547">
        <v>1499146</v>
      </c>
      <c r="L16" s="547">
        <v>1485830</v>
      </c>
    </row>
    <row r="17" spans="1:12" ht="15.6" customHeight="1" x14ac:dyDescent="0.25">
      <c r="A17" s="548" t="s">
        <v>412</v>
      </c>
      <c r="B17" s="549">
        <v>22467474</v>
      </c>
      <c r="C17" s="550">
        <v>2215237</v>
      </c>
      <c r="D17" s="550">
        <v>2219000</v>
      </c>
      <c r="E17" s="550">
        <v>2208417</v>
      </c>
      <c r="F17" s="550">
        <v>2231697</v>
      </c>
      <c r="G17" s="550">
        <v>2238987</v>
      </c>
      <c r="H17" s="550">
        <v>2267206</v>
      </c>
      <c r="I17" s="550">
        <v>2276612</v>
      </c>
      <c r="J17" s="550">
        <v>2276847</v>
      </c>
      <c r="K17" s="550">
        <v>2276847</v>
      </c>
      <c r="L17" s="550">
        <v>2256624</v>
      </c>
    </row>
    <row r="18" spans="1:12" ht="15.6" customHeight="1" x14ac:dyDescent="0.25">
      <c r="A18" s="545" t="s">
        <v>413</v>
      </c>
      <c r="B18" s="547">
        <v>14484500</v>
      </c>
      <c r="C18" s="547">
        <v>1428135</v>
      </c>
      <c r="D18" s="547">
        <v>1430563</v>
      </c>
      <c r="E18" s="547">
        <v>1423739</v>
      </c>
      <c r="F18" s="547">
        <v>1438747</v>
      </c>
      <c r="G18" s="547">
        <v>1443447</v>
      </c>
      <c r="H18" s="547">
        <v>1461639</v>
      </c>
      <c r="I18" s="547">
        <v>1467703</v>
      </c>
      <c r="J18" s="547">
        <v>1467855</v>
      </c>
      <c r="K18" s="547">
        <v>1467855</v>
      </c>
      <c r="L18" s="547">
        <v>1454817</v>
      </c>
    </row>
    <row r="19" spans="1:12" ht="15.6" customHeight="1" x14ac:dyDescent="0.25">
      <c r="A19" s="548" t="s">
        <v>414</v>
      </c>
      <c r="B19" s="550">
        <v>18244867</v>
      </c>
      <c r="C19" s="550">
        <v>1798898</v>
      </c>
      <c r="D19" s="550">
        <v>1801955</v>
      </c>
      <c r="E19" s="550">
        <v>1793360</v>
      </c>
      <c r="F19" s="550">
        <v>1812265</v>
      </c>
      <c r="G19" s="550">
        <v>1818185</v>
      </c>
      <c r="H19" s="550">
        <v>1841100</v>
      </c>
      <c r="I19" s="550">
        <v>1848739</v>
      </c>
      <c r="J19" s="550">
        <v>1848929</v>
      </c>
      <c r="K19" s="550">
        <v>1848929</v>
      </c>
      <c r="L19" s="550">
        <v>1832507</v>
      </c>
    </row>
    <row r="20" spans="1:12" ht="15.6" customHeight="1" x14ac:dyDescent="0.25">
      <c r="A20" s="545" t="s">
        <v>415</v>
      </c>
      <c r="B20" s="547">
        <v>16934456</v>
      </c>
      <c r="C20" s="547">
        <v>1669695</v>
      </c>
      <c r="D20" s="547">
        <v>1672529</v>
      </c>
      <c r="E20" s="547">
        <v>1664555</v>
      </c>
      <c r="F20" s="547">
        <v>1682102</v>
      </c>
      <c r="G20" s="547">
        <v>1687597</v>
      </c>
      <c r="H20" s="547">
        <v>1708866</v>
      </c>
      <c r="I20" s="547">
        <v>1715956</v>
      </c>
      <c r="J20" s="547">
        <v>1716133</v>
      </c>
      <c r="K20" s="547">
        <v>1716133</v>
      </c>
      <c r="L20" s="547">
        <v>1700890</v>
      </c>
    </row>
    <row r="21" spans="1:12" ht="15.6" customHeight="1" x14ac:dyDescent="0.25">
      <c r="A21" s="545" t="s">
        <v>416</v>
      </c>
      <c r="B21" s="547">
        <v>17360340</v>
      </c>
      <c r="C21" s="547">
        <v>1711686</v>
      </c>
      <c r="D21" s="547">
        <v>1714593</v>
      </c>
      <c r="E21" s="547">
        <v>1706417</v>
      </c>
      <c r="F21" s="547">
        <v>1724405</v>
      </c>
      <c r="G21" s="547">
        <v>1730038</v>
      </c>
      <c r="H21" s="547">
        <v>1751842</v>
      </c>
      <c r="I21" s="547">
        <v>1759110</v>
      </c>
      <c r="J21" s="547">
        <v>1759292</v>
      </c>
      <c r="K21" s="547">
        <v>1759292</v>
      </c>
      <c r="L21" s="547">
        <v>1743665</v>
      </c>
    </row>
    <row r="22" spans="1:12" ht="15.6" customHeight="1" x14ac:dyDescent="0.25">
      <c r="A22" s="548" t="s">
        <v>417</v>
      </c>
      <c r="B22" s="550">
        <v>16314250</v>
      </c>
      <c r="C22" s="550">
        <v>1608544</v>
      </c>
      <c r="D22" s="550">
        <v>1611277</v>
      </c>
      <c r="E22" s="550">
        <v>1603592</v>
      </c>
      <c r="F22" s="550">
        <v>1620497</v>
      </c>
      <c r="G22" s="550">
        <v>1625790</v>
      </c>
      <c r="H22" s="550">
        <v>1646280</v>
      </c>
      <c r="I22" s="550">
        <v>1653111</v>
      </c>
      <c r="J22" s="550">
        <v>1653281</v>
      </c>
      <c r="K22" s="550">
        <v>1653281</v>
      </c>
      <c r="L22" s="550">
        <v>1638597</v>
      </c>
    </row>
    <row r="23" spans="1:12" ht="15.6" customHeight="1" x14ac:dyDescent="0.25">
      <c r="A23" s="548" t="s">
        <v>418</v>
      </c>
      <c r="B23" s="550">
        <v>14888583</v>
      </c>
      <c r="C23" s="550">
        <v>1467977</v>
      </c>
      <c r="D23" s="550">
        <v>1470469</v>
      </c>
      <c r="E23" s="550">
        <v>1463458</v>
      </c>
      <c r="F23" s="550">
        <v>1478885</v>
      </c>
      <c r="G23" s="550">
        <v>1483716</v>
      </c>
      <c r="H23" s="550">
        <v>1502416</v>
      </c>
      <c r="I23" s="550">
        <v>1508649</v>
      </c>
      <c r="J23" s="550">
        <v>1508805</v>
      </c>
      <c r="K23" s="550">
        <v>1508805</v>
      </c>
      <c r="L23" s="550">
        <v>1495403</v>
      </c>
    </row>
    <row r="24" spans="1:12" ht="15.6" customHeight="1" x14ac:dyDescent="0.25">
      <c r="A24" s="548" t="s">
        <v>419</v>
      </c>
      <c r="B24" s="550">
        <v>11142862</v>
      </c>
      <c r="C24" s="550">
        <v>1098658</v>
      </c>
      <c r="D24" s="550">
        <v>1100526</v>
      </c>
      <c r="E24" s="550">
        <v>1095276</v>
      </c>
      <c r="F24" s="550">
        <v>1106822</v>
      </c>
      <c r="G24" s="550">
        <v>1110437</v>
      </c>
      <c r="H24" s="550">
        <v>1124433</v>
      </c>
      <c r="I24" s="550">
        <v>1129098</v>
      </c>
      <c r="J24" s="550">
        <v>1129214</v>
      </c>
      <c r="K24" s="550">
        <v>1129214</v>
      </c>
      <c r="L24" s="550">
        <v>1119184</v>
      </c>
    </row>
    <row r="25" spans="1:12" ht="15.6" customHeight="1" x14ac:dyDescent="0.25">
      <c r="A25" s="548" t="s">
        <v>420</v>
      </c>
      <c r="B25" s="550">
        <v>20396214</v>
      </c>
      <c r="C25" s="550">
        <v>2011016</v>
      </c>
      <c r="D25" s="550">
        <v>2014431</v>
      </c>
      <c r="E25" s="550">
        <v>2004825</v>
      </c>
      <c r="F25" s="550">
        <v>2025959</v>
      </c>
      <c r="G25" s="550">
        <v>2032577</v>
      </c>
      <c r="H25" s="550">
        <v>2058194</v>
      </c>
      <c r="I25" s="550">
        <v>2066733</v>
      </c>
      <c r="J25" s="550">
        <v>2066946</v>
      </c>
      <c r="K25" s="550">
        <v>2066946</v>
      </c>
      <c r="L25" s="550">
        <v>2048587</v>
      </c>
    </row>
    <row r="26" spans="1:12" ht="15.6" customHeight="1" x14ac:dyDescent="0.25">
      <c r="A26" s="545" t="s">
        <v>421</v>
      </c>
      <c r="B26" s="547">
        <v>24464286</v>
      </c>
      <c r="C26" s="547">
        <v>2412117</v>
      </c>
      <c r="D26" s="547">
        <v>2416216</v>
      </c>
      <c r="E26" s="547">
        <v>2404692</v>
      </c>
      <c r="F26" s="547">
        <v>2430041</v>
      </c>
      <c r="G26" s="547">
        <v>2437979</v>
      </c>
      <c r="H26" s="547">
        <v>2468705</v>
      </c>
      <c r="I26" s="547">
        <v>2478947</v>
      </c>
      <c r="J26" s="547">
        <v>2479203</v>
      </c>
      <c r="K26" s="547">
        <v>2479203</v>
      </c>
      <c r="L26" s="547">
        <v>2457183</v>
      </c>
    </row>
    <row r="27" spans="1:12" ht="15.6" customHeight="1" x14ac:dyDescent="0.25">
      <c r="A27" s="545" t="s">
        <v>422</v>
      </c>
      <c r="B27" s="547">
        <v>13360302</v>
      </c>
      <c r="C27" s="547">
        <v>1317292</v>
      </c>
      <c r="D27" s="547">
        <v>1319530</v>
      </c>
      <c r="E27" s="547">
        <v>1313237</v>
      </c>
      <c r="F27" s="547">
        <v>1327081</v>
      </c>
      <c r="G27" s="547">
        <v>1331416</v>
      </c>
      <c r="H27" s="547">
        <v>1348196</v>
      </c>
      <c r="I27" s="547">
        <v>1353789</v>
      </c>
      <c r="J27" s="547">
        <v>1353929</v>
      </c>
      <c r="K27" s="547">
        <v>1353929</v>
      </c>
      <c r="L27" s="547">
        <v>1341903</v>
      </c>
    </row>
    <row r="28" spans="1:12" ht="15.6" customHeight="1" x14ac:dyDescent="0.25">
      <c r="A28" s="545" t="s">
        <v>423</v>
      </c>
      <c r="B28" s="547">
        <v>12255531</v>
      </c>
      <c r="C28" s="547">
        <v>1208365</v>
      </c>
      <c r="D28" s="547">
        <v>1210417</v>
      </c>
      <c r="E28" s="547">
        <v>1204645</v>
      </c>
      <c r="F28" s="547">
        <v>1217344</v>
      </c>
      <c r="G28" s="547">
        <v>1221320</v>
      </c>
      <c r="H28" s="547">
        <v>1236713</v>
      </c>
      <c r="I28" s="547">
        <v>1241843</v>
      </c>
      <c r="J28" s="547">
        <v>1241972</v>
      </c>
      <c r="K28" s="547">
        <v>1241972</v>
      </c>
      <c r="L28" s="547">
        <v>1230940</v>
      </c>
    </row>
    <row r="29" spans="1:12" ht="15.6" customHeight="1" x14ac:dyDescent="0.25">
      <c r="A29" s="545" t="s">
        <v>424</v>
      </c>
      <c r="B29" s="547">
        <v>17088272</v>
      </c>
      <c r="C29" s="547">
        <v>1684861</v>
      </c>
      <c r="D29" s="547">
        <v>1687720</v>
      </c>
      <c r="E29" s="547">
        <v>1679674</v>
      </c>
      <c r="F29" s="547">
        <v>1697381</v>
      </c>
      <c r="G29" s="547">
        <v>1702925</v>
      </c>
      <c r="H29" s="547">
        <v>1724388</v>
      </c>
      <c r="I29" s="547">
        <v>1731542</v>
      </c>
      <c r="J29" s="547">
        <v>1731721</v>
      </c>
      <c r="K29" s="547">
        <v>1731721</v>
      </c>
      <c r="L29" s="547">
        <v>1716339</v>
      </c>
    </row>
    <row r="30" spans="1:12" ht="16.350000000000001" customHeight="1" x14ac:dyDescent="0.25">
      <c r="A30" s="545" t="s">
        <v>425</v>
      </c>
      <c r="B30" s="547">
        <v>16113200</v>
      </c>
      <c r="C30" s="547">
        <v>1588721</v>
      </c>
      <c r="D30" s="547">
        <v>1591420</v>
      </c>
      <c r="E30" s="547">
        <v>1583830</v>
      </c>
      <c r="F30" s="547">
        <v>1600527</v>
      </c>
      <c r="G30" s="547">
        <v>1605755</v>
      </c>
      <c r="H30" s="547">
        <v>1625992</v>
      </c>
      <c r="I30" s="547">
        <v>1632738</v>
      </c>
      <c r="J30" s="547">
        <v>1632907</v>
      </c>
      <c r="K30" s="547">
        <v>1632907</v>
      </c>
      <c r="L30" s="547">
        <v>1618403</v>
      </c>
    </row>
    <row r="31" spans="1:12" ht="19.5" customHeight="1" x14ac:dyDescent="0.25">
      <c r="A31" s="551" t="s">
        <v>426</v>
      </c>
      <c r="B31" s="552" t="s">
        <v>427</v>
      </c>
      <c r="C31" s="552" t="s">
        <v>428</v>
      </c>
      <c r="D31" s="552" t="s">
        <v>429</v>
      </c>
      <c r="E31" s="552" t="s">
        <v>430</v>
      </c>
      <c r="F31" s="552" t="s">
        <v>431</v>
      </c>
      <c r="G31" s="552" t="s">
        <v>432</v>
      </c>
      <c r="H31" s="552" t="s">
        <v>433</v>
      </c>
      <c r="I31" s="552" t="s">
        <v>434</v>
      </c>
      <c r="J31" s="552" t="s">
        <v>435</v>
      </c>
      <c r="K31" s="552" t="s">
        <v>435</v>
      </c>
      <c r="L31" s="552" t="s">
        <v>436</v>
      </c>
    </row>
  </sheetData>
  <sheetProtection algorithmName="SHA-512" hashValue="xcsFriJLTnb3+N+rnSJ0eP0CIm6YTnDEp8eHjGHQg8ta2YcrfW+Nh/gbrd3qki9ARq3NCkdfjK6CyTUJMo61OA==" saltValue="8qKeHzkyycSiUunJhwfM+g==" spinCount="100000" sheet="1" objects="1" scenarios="1"/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AB144"/>
  <sheetViews>
    <sheetView topLeftCell="A16" zoomScale="91" zoomScaleNormal="91" workbookViewId="0">
      <selection activeCell="G42" sqref="G42"/>
    </sheetView>
  </sheetViews>
  <sheetFormatPr defaultColWidth="8.7109375" defaultRowHeight="15" x14ac:dyDescent="0.25"/>
  <cols>
    <col min="1" max="1" width="2.85546875" style="44" customWidth="1"/>
    <col min="2" max="2" width="8.7109375" style="44"/>
    <col min="3" max="3" width="2.5703125" style="44" customWidth="1"/>
    <col min="4" max="4" width="8.7109375" style="44"/>
    <col min="5" max="5" width="33.85546875" style="44" bestFit="1" customWidth="1"/>
    <col min="6" max="6" width="23" style="44" customWidth="1"/>
    <col min="7" max="7" width="26.42578125" style="44" customWidth="1"/>
    <col min="8" max="8" width="22.85546875" style="44" customWidth="1"/>
    <col min="9" max="9" width="21.7109375" style="44" customWidth="1"/>
    <col min="10" max="10" width="21.5703125" style="44" customWidth="1"/>
    <col min="11" max="16384" width="8.7109375" style="44"/>
  </cols>
  <sheetData>
    <row r="1" spans="1:28" x14ac:dyDescent="0.25">
      <c r="A1" s="253"/>
      <c r="B1" s="187"/>
      <c r="C1" s="254"/>
      <c r="D1" s="255"/>
      <c r="E1" s="255"/>
      <c r="F1" s="255"/>
      <c r="G1" s="256"/>
      <c r="H1" s="362"/>
      <c r="I1" s="187"/>
      <c r="J1" s="257"/>
      <c r="K1" s="257"/>
      <c r="L1" s="257"/>
      <c r="M1" s="257"/>
      <c r="N1" s="257"/>
      <c r="O1" s="254"/>
      <c r="P1" s="187"/>
      <c r="Q1" s="256"/>
      <c r="R1" s="187"/>
      <c r="S1" s="187"/>
      <c r="T1" s="187"/>
      <c r="U1" s="254"/>
      <c r="V1" s="254"/>
      <c r="W1" s="187"/>
      <c r="X1" s="254"/>
      <c r="Y1" s="254"/>
      <c r="Z1" s="254"/>
      <c r="AA1" s="254"/>
      <c r="AB1" s="187"/>
    </row>
    <row r="2" spans="1:28" ht="36.75" customHeight="1" x14ac:dyDescent="0.25">
      <c r="A2" s="888" t="s">
        <v>0</v>
      </c>
      <c r="B2" s="888"/>
      <c r="C2" s="888"/>
      <c r="D2" s="888"/>
      <c r="E2" s="888"/>
      <c r="F2" s="888"/>
      <c r="G2" s="888"/>
      <c r="H2" s="888"/>
      <c r="I2" s="888"/>
      <c r="J2" s="888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2.5" x14ac:dyDescent="0.25">
      <c r="A3" s="259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</row>
    <row r="4" spans="1:28" ht="18" x14ac:dyDescent="0.25">
      <c r="A4" s="889" t="s">
        <v>105</v>
      </c>
      <c r="B4" s="889"/>
      <c r="C4" s="889"/>
      <c r="D4" s="889"/>
      <c r="E4" s="889"/>
      <c r="F4" s="889"/>
      <c r="G4" s="889"/>
      <c r="H4" s="889"/>
      <c r="I4" s="889"/>
      <c r="J4" s="889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8" x14ac:dyDescent="0.25">
      <c r="A5" s="138"/>
      <c r="B5" s="30"/>
      <c r="C5" s="30"/>
      <c r="D5" s="30"/>
      <c r="E5" s="30"/>
      <c r="F5" s="30"/>
      <c r="G5" s="30"/>
      <c r="H5" s="30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42" customHeight="1" x14ac:dyDescent="0.25">
      <c r="A6" s="890" t="s">
        <v>7</v>
      </c>
      <c r="B6" s="890"/>
      <c r="C6" s="890"/>
      <c r="D6" s="890"/>
      <c r="E6" s="890"/>
      <c r="F6" s="890"/>
      <c r="G6" s="890"/>
      <c r="H6" s="890"/>
      <c r="I6" s="890"/>
      <c r="J6" s="890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47"/>
      <c r="AB6" s="47"/>
    </row>
    <row r="7" spans="1:28" ht="27.75" thickBot="1" x14ac:dyDescent="0.3">
      <c r="A7" s="25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41.45" customHeight="1" thickBot="1" x14ac:dyDescent="0.3">
      <c r="A8" s="259"/>
      <c r="B8" s="260"/>
      <c r="C8" s="911" t="s">
        <v>474</v>
      </c>
      <c r="D8" s="912"/>
      <c r="E8" s="912"/>
      <c r="F8" s="913"/>
      <c r="G8" s="815" t="s">
        <v>377</v>
      </c>
      <c r="H8" s="816"/>
      <c r="I8" s="816"/>
      <c r="J8" s="817"/>
      <c r="K8" s="29"/>
    </row>
    <row r="9" spans="1:28" ht="12.75" customHeight="1" thickBot="1" x14ac:dyDescent="0.5">
      <c r="A9" s="259"/>
      <c r="C9" s="13"/>
      <c r="D9" s="13"/>
      <c r="E9" s="13"/>
      <c r="F9" s="13"/>
      <c r="G9" s="626"/>
      <c r="H9" s="626"/>
      <c r="I9" s="626"/>
      <c r="J9" s="626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5"/>
      <c r="V9" s="365"/>
      <c r="W9" s="365"/>
      <c r="X9" s="262"/>
      <c r="Y9" s="107"/>
      <c r="Z9" s="17"/>
      <c r="AA9" s="17"/>
      <c r="AB9" s="17"/>
    </row>
    <row r="10" spans="1:28" ht="26.25" customHeight="1" thickBot="1" x14ac:dyDescent="0.3">
      <c r="A10" s="268"/>
      <c r="B10" s="269"/>
      <c r="C10" s="911" t="s">
        <v>5</v>
      </c>
      <c r="D10" s="912"/>
      <c r="E10" s="912"/>
      <c r="F10" s="913"/>
      <c r="G10" s="899" t="str">
        <f>VLOOKUP(G8,'DATI EROGAZIONI'!A1:J30,9,FALSE)</f>
        <v>B30J21000010008</v>
      </c>
      <c r="H10" s="900"/>
      <c r="I10" s="900"/>
      <c r="J10" s="901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15.75" thickBot="1" x14ac:dyDescent="0.3">
      <c r="C11" s="359"/>
      <c r="D11" s="359"/>
      <c r="E11" s="359"/>
      <c r="F11" s="359"/>
      <c r="G11" s="627"/>
      <c r="H11" s="627"/>
      <c r="I11" s="627"/>
      <c r="J11" s="627"/>
    </row>
    <row r="12" spans="1:28" ht="33.6" customHeight="1" thickBot="1" x14ac:dyDescent="0.3">
      <c r="C12" s="925" t="s">
        <v>4</v>
      </c>
      <c r="D12" s="926"/>
      <c r="E12" s="926"/>
      <c r="F12" s="927"/>
      <c r="G12" s="902"/>
      <c r="H12" s="903"/>
      <c r="I12" s="903"/>
      <c r="J12" s="904"/>
      <c r="K12" s="61"/>
      <c r="L12" s="61"/>
      <c r="M12" s="61"/>
      <c r="N12" s="61"/>
      <c r="O12" s="61"/>
      <c r="P12" s="61"/>
    </row>
    <row r="13" spans="1:28" ht="15.75" thickBot="1" x14ac:dyDescent="0.3">
      <c r="G13" s="627"/>
      <c r="H13" s="627"/>
      <c r="I13" s="627"/>
      <c r="J13" s="627"/>
    </row>
    <row r="14" spans="1:28" ht="30" customHeight="1" thickBot="1" x14ac:dyDescent="0.3">
      <c r="B14" s="930" t="s">
        <v>443</v>
      </c>
      <c r="D14" s="936" t="s">
        <v>8</v>
      </c>
      <c r="E14" s="937"/>
      <c r="F14" s="628" t="s">
        <v>19</v>
      </c>
      <c r="G14" s="905"/>
      <c r="H14" s="906"/>
      <c r="I14" s="906"/>
      <c r="J14" s="907"/>
    </row>
    <row r="15" spans="1:28" ht="15.75" thickBot="1" x14ac:dyDescent="0.3">
      <c r="B15" s="931"/>
    </row>
    <row r="16" spans="1:28" ht="43.5" customHeight="1" x14ac:dyDescent="0.25">
      <c r="B16" s="931"/>
      <c r="D16" s="933" t="s">
        <v>110</v>
      </c>
      <c r="E16" s="928" t="s">
        <v>111</v>
      </c>
      <c r="F16" s="916" t="s">
        <v>107</v>
      </c>
      <c r="G16" s="916" t="s">
        <v>108</v>
      </c>
      <c r="H16" s="922" t="s">
        <v>109</v>
      </c>
      <c r="I16" s="916" t="s">
        <v>20</v>
      </c>
      <c r="J16" s="619" t="s">
        <v>473</v>
      </c>
    </row>
    <row r="17" spans="2:10" ht="39.6" customHeight="1" x14ac:dyDescent="0.25">
      <c r="B17" s="931"/>
      <c r="D17" s="934"/>
      <c r="E17" s="929"/>
      <c r="F17" s="924"/>
      <c r="G17" s="924"/>
      <c r="H17" s="923"/>
      <c r="I17" s="917"/>
      <c r="J17" s="423" t="s">
        <v>275</v>
      </c>
    </row>
    <row r="18" spans="2:10" ht="15" customHeight="1" x14ac:dyDescent="0.25">
      <c r="B18" s="931"/>
      <c r="D18" s="369" t="s">
        <v>112</v>
      </c>
      <c r="E18" s="104" t="s">
        <v>120</v>
      </c>
      <c r="F18" s="105">
        <v>0</v>
      </c>
      <c r="G18" s="105">
        <v>0</v>
      </c>
      <c r="H18" s="367">
        <f>F18-G18</f>
        <v>0</v>
      </c>
      <c r="I18" s="616"/>
      <c r="J18" s="620"/>
    </row>
    <row r="19" spans="2:10" ht="15" customHeight="1" x14ac:dyDescent="0.25">
      <c r="B19" s="931"/>
      <c r="D19" s="369" t="s">
        <v>113</v>
      </c>
      <c r="E19" s="104" t="s">
        <v>120</v>
      </c>
      <c r="F19" s="105">
        <v>0</v>
      </c>
      <c r="G19" s="105">
        <v>0</v>
      </c>
      <c r="H19" s="367">
        <f t="shared" ref="H19:H20" si="0">F19-G19</f>
        <v>0</v>
      </c>
      <c r="I19" s="616"/>
      <c r="J19" s="620"/>
    </row>
    <row r="20" spans="2:10" ht="15" customHeight="1" x14ac:dyDescent="0.25">
      <c r="B20" s="931"/>
      <c r="D20" s="369" t="s">
        <v>114</v>
      </c>
      <c r="E20" s="104" t="s">
        <v>120</v>
      </c>
      <c r="F20" s="105">
        <v>0</v>
      </c>
      <c r="G20" s="105">
        <v>0</v>
      </c>
      <c r="H20" s="367">
        <f t="shared" si="0"/>
        <v>0</v>
      </c>
      <c r="I20" s="616"/>
      <c r="J20" s="620"/>
    </row>
    <row r="21" spans="2:10" ht="15" customHeight="1" x14ac:dyDescent="0.25">
      <c r="B21" s="931"/>
      <c r="D21" s="369" t="s">
        <v>319</v>
      </c>
      <c r="E21" s="104" t="s">
        <v>120</v>
      </c>
      <c r="F21" s="105">
        <v>0</v>
      </c>
      <c r="G21" s="105">
        <v>0</v>
      </c>
      <c r="H21" s="367">
        <f t="shared" ref="H21:H25" si="1">F21-G21</f>
        <v>0</v>
      </c>
      <c r="I21" s="616"/>
      <c r="J21" s="620"/>
    </row>
    <row r="22" spans="2:10" ht="15" customHeight="1" x14ac:dyDescent="0.25">
      <c r="B22" s="931"/>
      <c r="D22" s="369" t="s">
        <v>320</v>
      </c>
      <c r="E22" s="104" t="s">
        <v>120</v>
      </c>
      <c r="F22" s="105">
        <v>0</v>
      </c>
      <c r="G22" s="105">
        <v>0</v>
      </c>
      <c r="H22" s="367">
        <f t="shared" si="1"/>
        <v>0</v>
      </c>
      <c r="I22" s="616"/>
      <c r="J22" s="620"/>
    </row>
    <row r="23" spans="2:10" ht="15" customHeight="1" x14ac:dyDescent="0.25">
      <c r="B23" s="931"/>
      <c r="D23" s="369" t="s">
        <v>321</v>
      </c>
      <c r="E23" s="104" t="s">
        <v>120</v>
      </c>
      <c r="F23" s="105">
        <v>0</v>
      </c>
      <c r="G23" s="105">
        <v>0</v>
      </c>
      <c r="H23" s="367">
        <f t="shared" si="1"/>
        <v>0</v>
      </c>
      <c r="I23" s="616"/>
      <c r="J23" s="620"/>
    </row>
    <row r="24" spans="2:10" ht="15" customHeight="1" x14ac:dyDescent="0.25">
      <c r="B24" s="931"/>
      <c r="D24" s="369" t="s">
        <v>322</v>
      </c>
      <c r="E24" s="104" t="s">
        <v>120</v>
      </c>
      <c r="F24" s="105">
        <v>0</v>
      </c>
      <c r="G24" s="105">
        <v>0</v>
      </c>
      <c r="H24" s="367">
        <f t="shared" si="1"/>
        <v>0</v>
      </c>
      <c r="I24" s="616"/>
      <c r="J24" s="620"/>
    </row>
    <row r="25" spans="2:10" ht="15" customHeight="1" x14ac:dyDescent="0.25">
      <c r="B25" s="931"/>
      <c r="D25" s="369" t="s">
        <v>343</v>
      </c>
      <c r="E25" s="104" t="s">
        <v>120</v>
      </c>
      <c r="F25" s="105">
        <v>0</v>
      </c>
      <c r="G25" s="105">
        <v>0</v>
      </c>
      <c r="H25" s="367">
        <f t="shared" si="1"/>
        <v>0</v>
      </c>
      <c r="I25" s="616"/>
      <c r="J25" s="620"/>
    </row>
    <row r="26" spans="2:10" ht="15" customHeight="1" x14ac:dyDescent="0.25">
      <c r="B26" s="931"/>
      <c r="D26" s="370" t="s">
        <v>115</v>
      </c>
      <c r="E26" s="7" t="s">
        <v>116</v>
      </c>
      <c r="F26" s="8">
        <f>SUM(F18:F25)</f>
        <v>0</v>
      </c>
      <c r="G26" s="8">
        <f>SUM(G18:G25)</f>
        <v>0</v>
      </c>
      <c r="H26" s="614">
        <f>F26-G26</f>
        <v>0</v>
      </c>
      <c r="I26" s="617"/>
      <c r="J26" s="574"/>
    </row>
    <row r="27" spans="2:10" ht="15" customHeight="1" x14ac:dyDescent="0.25">
      <c r="B27" s="931"/>
      <c r="D27" s="371" t="s">
        <v>117</v>
      </c>
      <c r="E27" s="39" t="s">
        <v>118</v>
      </c>
      <c r="F27" s="4" t="s">
        <v>118</v>
      </c>
      <c r="G27" s="4" t="s">
        <v>118</v>
      </c>
      <c r="H27" s="615" t="s">
        <v>118</v>
      </c>
      <c r="I27" s="617"/>
      <c r="J27" s="574"/>
    </row>
    <row r="28" spans="2:10" ht="15" customHeight="1" x14ac:dyDescent="0.25">
      <c r="B28" s="931"/>
      <c r="D28" s="369" t="s">
        <v>119</v>
      </c>
      <c r="E28" s="104" t="s">
        <v>120</v>
      </c>
      <c r="F28" s="105">
        <v>0</v>
      </c>
      <c r="G28" s="105">
        <v>0</v>
      </c>
      <c r="H28" s="367">
        <f t="shared" ref="H28:H42" si="2">F28-G28</f>
        <v>0</v>
      </c>
      <c r="I28" s="616"/>
      <c r="J28" s="620"/>
    </row>
    <row r="29" spans="2:10" ht="15" customHeight="1" x14ac:dyDescent="0.25">
      <c r="B29" s="931"/>
      <c r="D29" s="369" t="s">
        <v>121</v>
      </c>
      <c r="E29" s="104" t="s">
        <v>120</v>
      </c>
      <c r="F29" s="105">
        <v>0</v>
      </c>
      <c r="G29" s="105">
        <v>0</v>
      </c>
      <c r="H29" s="367">
        <f t="shared" si="2"/>
        <v>0</v>
      </c>
      <c r="I29" s="616"/>
      <c r="J29" s="620"/>
    </row>
    <row r="30" spans="2:10" ht="15" customHeight="1" x14ac:dyDescent="0.25">
      <c r="B30" s="931"/>
      <c r="D30" s="369" t="s">
        <v>122</v>
      </c>
      <c r="E30" s="104" t="s">
        <v>120</v>
      </c>
      <c r="F30" s="105">
        <v>0</v>
      </c>
      <c r="G30" s="105">
        <v>0</v>
      </c>
      <c r="H30" s="367">
        <f t="shared" ref="H30:H35" si="3">F30-G30</f>
        <v>0</v>
      </c>
      <c r="I30" s="616"/>
      <c r="J30" s="620"/>
    </row>
    <row r="31" spans="2:10" ht="15" customHeight="1" x14ac:dyDescent="0.25">
      <c r="B31" s="931"/>
      <c r="D31" s="369" t="s">
        <v>123</v>
      </c>
      <c r="E31" s="104" t="s">
        <v>120</v>
      </c>
      <c r="F31" s="105">
        <v>0</v>
      </c>
      <c r="G31" s="105">
        <v>0</v>
      </c>
      <c r="H31" s="367">
        <f t="shared" si="3"/>
        <v>0</v>
      </c>
      <c r="I31" s="616"/>
      <c r="J31" s="620"/>
    </row>
    <row r="32" spans="2:10" ht="15" customHeight="1" x14ac:dyDescent="0.25">
      <c r="B32" s="931"/>
      <c r="D32" s="369" t="s">
        <v>124</v>
      </c>
      <c r="E32" s="104" t="s">
        <v>120</v>
      </c>
      <c r="F32" s="105">
        <v>0</v>
      </c>
      <c r="G32" s="105">
        <v>0</v>
      </c>
      <c r="H32" s="367">
        <f t="shared" si="3"/>
        <v>0</v>
      </c>
      <c r="I32" s="616"/>
      <c r="J32" s="620"/>
    </row>
    <row r="33" spans="1:28" ht="15" customHeight="1" x14ac:dyDescent="0.25">
      <c r="B33" s="931"/>
      <c r="D33" s="369" t="s">
        <v>125</v>
      </c>
      <c r="E33" s="104" t="s">
        <v>120</v>
      </c>
      <c r="F33" s="105">
        <v>0</v>
      </c>
      <c r="G33" s="105">
        <v>0</v>
      </c>
      <c r="H33" s="367">
        <f t="shared" si="3"/>
        <v>0</v>
      </c>
      <c r="I33" s="616"/>
      <c r="J33" s="620"/>
    </row>
    <row r="34" spans="1:28" ht="15" customHeight="1" x14ac:dyDescent="0.25">
      <c r="B34" s="931"/>
      <c r="D34" s="369" t="s">
        <v>126</v>
      </c>
      <c r="E34" s="104" t="s">
        <v>120</v>
      </c>
      <c r="F34" s="105">
        <v>0</v>
      </c>
      <c r="G34" s="105">
        <v>0</v>
      </c>
      <c r="H34" s="367">
        <f t="shared" si="3"/>
        <v>0</v>
      </c>
      <c r="I34" s="616"/>
      <c r="J34" s="620"/>
    </row>
    <row r="35" spans="1:28" ht="15" customHeight="1" x14ac:dyDescent="0.25">
      <c r="B35" s="931"/>
      <c r="D35" s="369" t="s">
        <v>127</v>
      </c>
      <c r="E35" s="104" t="s">
        <v>120</v>
      </c>
      <c r="F35" s="105">
        <v>0</v>
      </c>
      <c r="G35" s="105">
        <v>0</v>
      </c>
      <c r="H35" s="367">
        <f t="shared" si="3"/>
        <v>0</v>
      </c>
      <c r="I35" s="616"/>
      <c r="J35" s="620"/>
    </row>
    <row r="36" spans="1:28" ht="15" customHeight="1" x14ac:dyDescent="0.25">
      <c r="B36" s="931"/>
      <c r="D36" s="369" t="s">
        <v>123</v>
      </c>
      <c r="E36" s="104" t="s">
        <v>120</v>
      </c>
      <c r="F36" s="105">
        <v>0</v>
      </c>
      <c r="G36" s="105">
        <v>0</v>
      </c>
      <c r="H36" s="367">
        <f t="shared" si="2"/>
        <v>0</v>
      </c>
      <c r="I36" s="616"/>
      <c r="J36" s="620"/>
    </row>
    <row r="37" spans="1:28" s="366" customFormat="1" ht="15" customHeight="1" x14ac:dyDescent="0.25">
      <c r="A37" s="44"/>
      <c r="B37" s="931"/>
      <c r="C37" s="44"/>
      <c r="D37" s="369" t="s">
        <v>124</v>
      </c>
      <c r="E37" s="104" t="s">
        <v>120</v>
      </c>
      <c r="F37" s="105">
        <v>0</v>
      </c>
      <c r="G37" s="105">
        <v>0</v>
      </c>
      <c r="H37" s="367">
        <f t="shared" si="2"/>
        <v>0</v>
      </c>
      <c r="I37" s="616"/>
      <c r="J37" s="620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15" customHeight="1" x14ac:dyDescent="0.25">
      <c r="B38" s="931"/>
      <c r="D38" s="369" t="s">
        <v>125</v>
      </c>
      <c r="E38" s="104" t="s">
        <v>120</v>
      </c>
      <c r="F38" s="105">
        <v>0</v>
      </c>
      <c r="G38" s="105">
        <v>0</v>
      </c>
      <c r="H38" s="367">
        <f t="shared" si="2"/>
        <v>0</v>
      </c>
      <c r="I38" s="616"/>
      <c r="J38" s="620"/>
    </row>
    <row r="39" spans="1:28" ht="15" customHeight="1" x14ac:dyDescent="0.25">
      <c r="B39" s="931"/>
      <c r="D39" s="369" t="s">
        <v>126</v>
      </c>
      <c r="E39" s="104" t="s">
        <v>120</v>
      </c>
      <c r="F39" s="105">
        <v>0</v>
      </c>
      <c r="G39" s="105">
        <v>0</v>
      </c>
      <c r="H39" s="367">
        <f t="shared" si="2"/>
        <v>0</v>
      </c>
      <c r="I39" s="616"/>
      <c r="J39" s="620"/>
    </row>
    <row r="40" spans="1:28" ht="15" customHeight="1" x14ac:dyDescent="0.25">
      <c r="B40" s="931"/>
      <c r="D40" s="369" t="s">
        <v>127</v>
      </c>
      <c r="E40" s="104" t="s">
        <v>120</v>
      </c>
      <c r="F40" s="105">
        <v>0</v>
      </c>
      <c r="G40" s="105">
        <v>0</v>
      </c>
      <c r="H40" s="367">
        <f t="shared" si="2"/>
        <v>0</v>
      </c>
      <c r="I40" s="616"/>
      <c r="J40" s="620"/>
    </row>
    <row r="41" spans="1:28" ht="15" customHeight="1" thickBot="1" x14ac:dyDescent="0.3">
      <c r="B41" s="931"/>
      <c r="D41" s="369" t="s">
        <v>128</v>
      </c>
      <c r="E41" s="104" t="s">
        <v>120</v>
      </c>
      <c r="F41" s="105">
        <v>0</v>
      </c>
      <c r="G41" s="105">
        <v>0</v>
      </c>
      <c r="H41" s="367">
        <f>F41-G41</f>
        <v>0</v>
      </c>
      <c r="I41" s="618"/>
      <c r="J41" s="621"/>
    </row>
    <row r="42" spans="1:28" ht="15" customHeight="1" x14ac:dyDescent="0.25">
      <c r="B42" s="931"/>
      <c r="D42" s="369"/>
      <c r="E42" s="10" t="s">
        <v>129</v>
      </c>
      <c r="F42" s="11">
        <f>SUM(F28:F41)</f>
        <v>0</v>
      </c>
      <c r="G42" s="11">
        <f>SUM(G28:G41)</f>
        <v>0</v>
      </c>
      <c r="H42" s="48">
        <f t="shared" si="2"/>
        <v>0</v>
      </c>
      <c r="I42" s="368"/>
    </row>
    <row r="43" spans="1:28" ht="15" customHeight="1" thickBot="1" x14ac:dyDescent="0.3">
      <c r="B43" s="931"/>
      <c r="D43" s="259"/>
      <c r="F43" s="575"/>
      <c r="G43" s="575"/>
      <c r="H43" s="575"/>
      <c r="I43" s="368"/>
    </row>
    <row r="44" spans="1:28" ht="15.75" customHeight="1" thickBot="1" x14ac:dyDescent="0.3">
      <c r="A44" s="33"/>
      <c r="B44" s="931"/>
      <c r="D44" s="941" t="s">
        <v>52</v>
      </c>
      <c r="E44" s="942"/>
      <c r="F44" s="576">
        <f>F26+F42</f>
        <v>0</v>
      </c>
      <c r="G44" s="576">
        <f>G26+G42</f>
        <v>0</v>
      </c>
      <c r="H44" s="576">
        <f>H26+H42</f>
        <v>0</v>
      </c>
      <c r="I44" s="368"/>
    </row>
    <row r="45" spans="1:28" ht="15" customHeight="1" x14ac:dyDescent="0.25">
      <c r="A45" s="33"/>
      <c r="B45" s="931"/>
      <c r="I45" s="368"/>
    </row>
    <row r="46" spans="1:28" ht="15" customHeight="1" thickBot="1" x14ac:dyDescent="0.3">
      <c r="A46" s="33"/>
      <c r="B46" s="931"/>
    </row>
    <row r="47" spans="1:28" ht="14.45" customHeight="1" x14ac:dyDescent="0.25">
      <c r="A47" s="33"/>
      <c r="B47" s="931"/>
      <c r="F47" s="332"/>
      <c r="G47" s="40" t="s">
        <v>55</v>
      </c>
      <c r="H47" s="577"/>
    </row>
    <row r="48" spans="1:28" ht="34.5" customHeight="1" thickBot="1" x14ac:dyDescent="0.3">
      <c r="A48" s="33"/>
      <c r="B48" s="931"/>
      <c r="C48" s="42"/>
      <c r="D48" s="914" t="s">
        <v>130</v>
      </c>
      <c r="E48" s="914"/>
      <c r="F48" s="915"/>
      <c r="G48" s="41">
        <f>VLOOKUP(G8,'dati scheda tecnica'!A5:T32,12,FALSE)</f>
        <v>2.4989712983369827E-6</v>
      </c>
      <c r="H48" s="554"/>
    </row>
    <row r="49" spans="1:10" ht="15" customHeight="1" thickBot="1" x14ac:dyDescent="0.3">
      <c r="A49" s="33"/>
      <c r="B49" s="931"/>
      <c r="C49" s="50"/>
      <c r="D49" s="50"/>
      <c r="E49" s="50"/>
      <c r="G49" s="574"/>
      <c r="H49" s="50"/>
    </row>
    <row r="50" spans="1:10" ht="15" customHeight="1" x14ac:dyDescent="0.25">
      <c r="A50" s="33"/>
      <c r="B50" s="931"/>
      <c r="C50" s="42"/>
      <c r="D50" s="914" t="s">
        <v>54</v>
      </c>
      <c r="E50" s="914"/>
      <c r="F50" s="915"/>
      <c r="G50" s="34" t="s">
        <v>57</v>
      </c>
      <c r="H50" s="559"/>
    </row>
    <row r="51" spans="1:10" ht="15" customHeight="1" thickBot="1" x14ac:dyDescent="0.3">
      <c r="A51" s="33"/>
      <c r="B51" s="931"/>
      <c r="C51" s="42"/>
      <c r="D51" s="914"/>
      <c r="E51" s="914"/>
      <c r="F51" s="915"/>
      <c r="G51" s="45">
        <f>ABS(G48-G44)</f>
        <v>2.4989712983369827E-6</v>
      </c>
      <c r="H51" s="567"/>
    </row>
    <row r="52" spans="1:10" ht="7.5" customHeight="1" thickBot="1" x14ac:dyDescent="0.3">
      <c r="A52" s="33"/>
      <c r="B52" s="931"/>
      <c r="C52" s="42"/>
      <c r="D52" s="42"/>
      <c r="E52" s="42"/>
      <c r="G52" s="51"/>
      <c r="H52" s="51"/>
    </row>
    <row r="53" spans="1:10" ht="38.1" customHeight="1" x14ac:dyDescent="0.25">
      <c r="A53" s="33"/>
      <c r="B53" s="931"/>
      <c r="C53" s="42"/>
      <c r="D53" s="893" t="s">
        <v>6</v>
      </c>
      <c r="E53" s="894"/>
      <c r="F53" s="894"/>
      <c r="G53" s="894"/>
      <c r="H53" s="894"/>
      <c r="I53" s="894"/>
      <c r="J53" s="895"/>
    </row>
    <row r="54" spans="1:10" ht="46.5" customHeight="1" thickBot="1" x14ac:dyDescent="0.3">
      <c r="A54" s="33"/>
      <c r="B54" s="932"/>
      <c r="C54" s="42"/>
      <c r="D54" s="896"/>
      <c r="E54" s="897"/>
      <c r="F54" s="897"/>
      <c r="G54" s="897"/>
      <c r="H54" s="897"/>
      <c r="I54" s="897"/>
      <c r="J54" s="898"/>
    </row>
    <row r="55" spans="1:10" ht="54.75" customHeight="1" thickBot="1" x14ac:dyDescent="0.3">
      <c r="A55" s="33"/>
      <c r="B55" s="35"/>
      <c r="C55" s="35"/>
      <c r="D55" s="35"/>
      <c r="E55" s="35"/>
      <c r="G55" s="35"/>
      <c r="H55" s="35"/>
    </row>
    <row r="56" spans="1:10" ht="33.75" customHeight="1" thickBot="1" x14ac:dyDescent="0.3">
      <c r="A56" s="33"/>
      <c r="B56" s="943" t="s">
        <v>58</v>
      </c>
      <c r="D56" s="920" t="s">
        <v>58</v>
      </c>
      <c r="E56" s="921"/>
      <c r="F56" s="629" t="s">
        <v>131</v>
      </c>
      <c r="G56" s="908"/>
      <c r="H56" s="909"/>
      <c r="I56" s="909"/>
      <c r="J56" s="910"/>
    </row>
    <row r="57" spans="1:10" ht="15" customHeight="1" thickBot="1" x14ac:dyDescent="0.3">
      <c r="A57" s="33"/>
      <c r="B57" s="944"/>
    </row>
    <row r="58" spans="1:10" ht="43.5" customHeight="1" x14ac:dyDescent="0.25">
      <c r="A58" s="33"/>
      <c r="B58" s="944"/>
      <c r="D58" s="933" t="s">
        <v>132</v>
      </c>
      <c r="E58" s="928" t="s">
        <v>111</v>
      </c>
      <c r="F58" s="918" t="s">
        <v>107</v>
      </c>
      <c r="G58" s="918" t="s">
        <v>108</v>
      </c>
      <c r="H58" s="918" t="s">
        <v>109</v>
      </c>
      <c r="I58" s="918" t="s">
        <v>20</v>
      </c>
      <c r="J58" s="622" t="s">
        <v>473</v>
      </c>
    </row>
    <row r="59" spans="1:10" ht="15" customHeight="1" x14ac:dyDescent="0.25">
      <c r="A59" s="33"/>
      <c r="B59" s="944"/>
      <c r="D59" s="934"/>
      <c r="E59" s="929"/>
      <c r="F59" s="935"/>
      <c r="G59" s="935"/>
      <c r="H59" s="935"/>
      <c r="I59" s="919"/>
      <c r="J59" s="623" t="s">
        <v>275</v>
      </c>
    </row>
    <row r="60" spans="1:10" ht="15" customHeight="1" x14ac:dyDescent="0.25">
      <c r="A60" s="33"/>
      <c r="B60" s="944"/>
      <c r="D60" s="369" t="s">
        <v>133</v>
      </c>
      <c r="E60" s="104" t="s">
        <v>120</v>
      </c>
      <c r="F60" s="105">
        <v>0</v>
      </c>
      <c r="G60" s="105">
        <v>0</v>
      </c>
      <c r="H60" s="48">
        <f>F60-G60</f>
        <v>0</v>
      </c>
      <c r="I60" s="616"/>
      <c r="J60" s="620"/>
    </row>
    <row r="61" spans="1:10" ht="15" customHeight="1" x14ac:dyDescent="0.25">
      <c r="A61" s="33"/>
      <c r="B61" s="944"/>
      <c r="D61" s="369" t="s">
        <v>323</v>
      </c>
      <c r="E61" s="104" t="s">
        <v>120</v>
      </c>
      <c r="F61" s="105">
        <v>0</v>
      </c>
      <c r="G61" s="105">
        <v>0</v>
      </c>
      <c r="H61" s="48">
        <f t="shared" ref="H61:H67" si="4">F61-G61</f>
        <v>0</v>
      </c>
      <c r="I61" s="616"/>
      <c r="J61" s="620"/>
    </row>
    <row r="62" spans="1:10" ht="15" customHeight="1" x14ac:dyDescent="0.25">
      <c r="A62" s="33"/>
      <c r="B62" s="944"/>
      <c r="D62" s="369" t="s">
        <v>324</v>
      </c>
      <c r="E62" s="104" t="s">
        <v>120</v>
      </c>
      <c r="F62" s="105">
        <v>0</v>
      </c>
      <c r="G62" s="105">
        <v>0</v>
      </c>
      <c r="H62" s="48">
        <f t="shared" si="4"/>
        <v>0</v>
      </c>
      <c r="I62" s="616"/>
      <c r="J62" s="620"/>
    </row>
    <row r="63" spans="1:10" ht="15" customHeight="1" x14ac:dyDescent="0.25">
      <c r="A63" s="33"/>
      <c r="B63" s="944"/>
      <c r="D63" s="369" t="s">
        <v>325</v>
      </c>
      <c r="E63" s="104" t="s">
        <v>120</v>
      </c>
      <c r="F63" s="105">
        <v>0</v>
      </c>
      <c r="G63" s="105">
        <v>0</v>
      </c>
      <c r="H63" s="48">
        <f t="shared" si="4"/>
        <v>0</v>
      </c>
      <c r="I63" s="616"/>
      <c r="J63" s="620"/>
    </row>
    <row r="64" spans="1:10" ht="15" customHeight="1" x14ac:dyDescent="0.25">
      <c r="A64" s="33"/>
      <c r="B64" s="944"/>
      <c r="D64" s="369" t="s">
        <v>326</v>
      </c>
      <c r="E64" s="104" t="s">
        <v>120</v>
      </c>
      <c r="F64" s="105">
        <v>0</v>
      </c>
      <c r="G64" s="105">
        <v>0</v>
      </c>
      <c r="H64" s="48">
        <f t="shared" si="4"/>
        <v>0</v>
      </c>
      <c r="I64" s="616"/>
      <c r="J64" s="620"/>
    </row>
    <row r="65" spans="1:10" ht="15" customHeight="1" x14ac:dyDescent="0.25">
      <c r="A65" s="33"/>
      <c r="B65" s="944"/>
      <c r="D65" s="369" t="s">
        <v>327</v>
      </c>
      <c r="E65" s="104" t="s">
        <v>120</v>
      </c>
      <c r="F65" s="105">
        <v>0</v>
      </c>
      <c r="G65" s="105">
        <v>0</v>
      </c>
      <c r="H65" s="48">
        <f t="shared" si="4"/>
        <v>0</v>
      </c>
      <c r="I65" s="616"/>
      <c r="J65" s="620"/>
    </row>
    <row r="66" spans="1:10" ht="15" customHeight="1" x14ac:dyDescent="0.25">
      <c r="A66" s="33"/>
      <c r="B66" s="944"/>
      <c r="D66" s="369" t="s">
        <v>328</v>
      </c>
      <c r="E66" s="104" t="s">
        <v>120</v>
      </c>
      <c r="F66" s="105">
        <v>0</v>
      </c>
      <c r="G66" s="105">
        <v>0</v>
      </c>
      <c r="H66" s="48">
        <f t="shared" si="4"/>
        <v>0</v>
      </c>
      <c r="I66" s="616"/>
      <c r="J66" s="620"/>
    </row>
    <row r="67" spans="1:10" ht="15" customHeight="1" x14ac:dyDescent="0.25">
      <c r="A67" s="33"/>
      <c r="B67" s="944"/>
      <c r="D67" s="369" t="s">
        <v>329</v>
      </c>
      <c r="E67" s="104" t="s">
        <v>120</v>
      </c>
      <c r="F67" s="105">
        <v>0</v>
      </c>
      <c r="G67" s="105">
        <v>0</v>
      </c>
      <c r="H67" s="48">
        <f t="shared" si="4"/>
        <v>0</v>
      </c>
      <c r="I67" s="616"/>
      <c r="J67" s="620"/>
    </row>
    <row r="68" spans="1:10" ht="15" customHeight="1" x14ac:dyDescent="0.25">
      <c r="A68" s="33"/>
      <c r="B68" s="944"/>
      <c r="D68" s="369" t="s">
        <v>330</v>
      </c>
      <c r="E68" s="104" t="s">
        <v>120</v>
      </c>
      <c r="F68" s="105">
        <v>0</v>
      </c>
      <c r="G68" s="105">
        <v>0</v>
      </c>
      <c r="H68" s="48">
        <f>F68-G68</f>
        <v>0</v>
      </c>
      <c r="I68" s="616"/>
      <c r="J68" s="620"/>
    </row>
    <row r="69" spans="1:10" ht="15" customHeight="1" x14ac:dyDescent="0.25">
      <c r="A69" s="33"/>
      <c r="B69" s="944"/>
      <c r="D69" s="369" t="s">
        <v>331</v>
      </c>
      <c r="E69" s="104" t="s">
        <v>120</v>
      </c>
      <c r="F69" s="105">
        <v>0</v>
      </c>
      <c r="G69" s="105">
        <v>0</v>
      </c>
      <c r="H69" s="48">
        <f>F69-G69</f>
        <v>0</v>
      </c>
      <c r="I69" s="616"/>
      <c r="J69" s="620"/>
    </row>
    <row r="70" spans="1:10" ht="15" customHeight="1" x14ac:dyDescent="0.25">
      <c r="A70" s="33"/>
      <c r="B70" s="944"/>
      <c r="D70" s="370" t="s">
        <v>135</v>
      </c>
      <c r="E70" s="7" t="s">
        <v>116</v>
      </c>
      <c r="F70" s="8">
        <f>SUM(F60:F69)</f>
        <v>0</v>
      </c>
      <c r="G70" s="8">
        <f>SUM(G60:G69)</f>
        <v>0</v>
      </c>
      <c r="H70" s="8">
        <f>F70-G70</f>
        <v>0</v>
      </c>
      <c r="I70" s="574"/>
      <c r="J70" s="574"/>
    </row>
    <row r="71" spans="1:10" ht="18" customHeight="1" x14ac:dyDescent="0.25">
      <c r="B71" s="944"/>
      <c r="D71" s="371" t="s">
        <v>136</v>
      </c>
      <c r="E71" s="39" t="s">
        <v>118</v>
      </c>
      <c r="F71" s="4" t="s">
        <v>118</v>
      </c>
      <c r="G71" s="4" t="s">
        <v>118</v>
      </c>
      <c r="H71" s="4" t="s">
        <v>118</v>
      </c>
      <c r="I71" s="574"/>
      <c r="J71" s="574"/>
    </row>
    <row r="72" spans="1:10" ht="15" customHeight="1" x14ac:dyDescent="0.25">
      <c r="B72" s="944"/>
      <c r="D72" s="12" t="s">
        <v>137</v>
      </c>
      <c r="E72" s="392" t="s">
        <v>120</v>
      </c>
      <c r="F72" s="610">
        <v>0</v>
      </c>
      <c r="G72" s="610">
        <v>0</v>
      </c>
      <c r="H72" s="611">
        <f t="shared" ref="H72:H92" si="5">F72-G72</f>
        <v>0</v>
      </c>
      <c r="I72" s="616"/>
      <c r="J72" s="620"/>
    </row>
    <row r="73" spans="1:10" ht="15" customHeight="1" x14ac:dyDescent="0.25">
      <c r="B73" s="944"/>
      <c r="D73" s="12" t="s">
        <v>138</v>
      </c>
      <c r="E73" s="392" t="s">
        <v>120</v>
      </c>
      <c r="F73" s="610">
        <v>0</v>
      </c>
      <c r="G73" s="610">
        <v>0</v>
      </c>
      <c r="H73" s="611">
        <f t="shared" ref="H73:H80" si="6">F73-G73</f>
        <v>0</v>
      </c>
      <c r="I73" s="616"/>
      <c r="J73" s="620"/>
    </row>
    <row r="74" spans="1:10" ht="15" customHeight="1" x14ac:dyDescent="0.25">
      <c r="B74" s="944"/>
      <c r="D74" s="12" t="s">
        <v>139</v>
      </c>
      <c r="E74" s="392" t="s">
        <v>120</v>
      </c>
      <c r="F74" s="610">
        <v>0</v>
      </c>
      <c r="G74" s="610">
        <v>0</v>
      </c>
      <c r="H74" s="611">
        <f t="shared" si="6"/>
        <v>0</v>
      </c>
      <c r="I74" s="616"/>
      <c r="J74" s="620"/>
    </row>
    <row r="75" spans="1:10" ht="15" customHeight="1" x14ac:dyDescent="0.25">
      <c r="B75" s="944"/>
      <c r="D75" s="12" t="s">
        <v>140</v>
      </c>
      <c r="E75" s="392" t="s">
        <v>120</v>
      </c>
      <c r="F75" s="610">
        <v>0</v>
      </c>
      <c r="G75" s="610">
        <v>0</v>
      </c>
      <c r="H75" s="611">
        <f t="shared" si="6"/>
        <v>0</v>
      </c>
      <c r="I75" s="616"/>
      <c r="J75" s="620"/>
    </row>
    <row r="76" spans="1:10" ht="15" customHeight="1" x14ac:dyDescent="0.25">
      <c r="B76" s="944"/>
      <c r="D76" s="12" t="s">
        <v>141</v>
      </c>
      <c r="E76" s="392" t="s">
        <v>120</v>
      </c>
      <c r="F76" s="610">
        <v>0</v>
      </c>
      <c r="G76" s="610">
        <v>0</v>
      </c>
      <c r="H76" s="611">
        <f t="shared" si="6"/>
        <v>0</v>
      </c>
      <c r="I76" s="616"/>
      <c r="J76" s="620"/>
    </row>
    <row r="77" spans="1:10" ht="15" customHeight="1" x14ac:dyDescent="0.25">
      <c r="B77" s="944"/>
      <c r="D77" s="12" t="s">
        <v>142</v>
      </c>
      <c r="E77" s="392" t="s">
        <v>120</v>
      </c>
      <c r="F77" s="610">
        <v>0</v>
      </c>
      <c r="G77" s="610">
        <v>0</v>
      </c>
      <c r="H77" s="611">
        <f t="shared" si="6"/>
        <v>0</v>
      </c>
      <c r="I77" s="616"/>
      <c r="J77" s="620"/>
    </row>
    <row r="78" spans="1:10" ht="15" customHeight="1" x14ac:dyDescent="0.25">
      <c r="B78" s="944"/>
      <c r="D78" s="12" t="s">
        <v>143</v>
      </c>
      <c r="E78" s="392" t="s">
        <v>120</v>
      </c>
      <c r="F78" s="610">
        <v>0</v>
      </c>
      <c r="G78" s="610">
        <v>0</v>
      </c>
      <c r="H78" s="611">
        <f t="shared" si="6"/>
        <v>0</v>
      </c>
      <c r="I78" s="616"/>
      <c r="J78" s="620"/>
    </row>
    <row r="79" spans="1:10" ht="15" customHeight="1" x14ac:dyDescent="0.25">
      <c r="B79" s="944"/>
      <c r="D79" s="12" t="s">
        <v>144</v>
      </c>
      <c r="E79" s="392" t="s">
        <v>120</v>
      </c>
      <c r="F79" s="610">
        <v>0</v>
      </c>
      <c r="G79" s="610">
        <v>0</v>
      </c>
      <c r="H79" s="611">
        <f t="shared" si="6"/>
        <v>0</v>
      </c>
      <c r="I79" s="616"/>
      <c r="J79" s="620"/>
    </row>
    <row r="80" spans="1:10" ht="15" customHeight="1" x14ac:dyDescent="0.25">
      <c r="B80" s="944"/>
      <c r="D80" s="12" t="s">
        <v>145</v>
      </c>
      <c r="E80" s="392" t="s">
        <v>120</v>
      </c>
      <c r="F80" s="610">
        <v>0</v>
      </c>
      <c r="G80" s="610">
        <v>0</v>
      </c>
      <c r="H80" s="611">
        <f t="shared" si="6"/>
        <v>0</v>
      </c>
      <c r="I80" s="616"/>
      <c r="J80" s="620"/>
    </row>
    <row r="81" spans="2:10" ht="15" customHeight="1" x14ac:dyDescent="0.25">
      <c r="B81" s="944"/>
      <c r="D81" s="12" t="s">
        <v>138</v>
      </c>
      <c r="E81" s="392" t="s">
        <v>120</v>
      </c>
      <c r="F81" s="610">
        <v>0</v>
      </c>
      <c r="G81" s="610">
        <v>0</v>
      </c>
      <c r="H81" s="611">
        <f t="shared" si="5"/>
        <v>0</v>
      </c>
      <c r="I81" s="616"/>
      <c r="J81" s="620"/>
    </row>
    <row r="82" spans="2:10" ht="15" customHeight="1" x14ac:dyDescent="0.25">
      <c r="B82" s="944"/>
      <c r="D82" s="12" t="s">
        <v>139</v>
      </c>
      <c r="E82" s="392" t="s">
        <v>120</v>
      </c>
      <c r="F82" s="610">
        <v>0</v>
      </c>
      <c r="G82" s="610">
        <v>0</v>
      </c>
      <c r="H82" s="611">
        <f t="shared" si="5"/>
        <v>0</v>
      </c>
      <c r="I82" s="616"/>
      <c r="J82" s="620"/>
    </row>
    <row r="83" spans="2:10" ht="15" customHeight="1" x14ac:dyDescent="0.25">
      <c r="B83" s="944"/>
      <c r="D83" s="12" t="s">
        <v>140</v>
      </c>
      <c r="E83" s="392" t="s">
        <v>120</v>
      </c>
      <c r="F83" s="610">
        <v>0</v>
      </c>
      <c r="G83" s="610">
        <v>0</v>
      </c>
      <c r="H83" s="611">
        <f t="shared" si="5"/>
        <v>0</v>
      </c>
      <c r="I83" s="616"/>
      <c r="J83" s="620"/>
    </row>
    <row r="84" spans="2:10" ht="15" customHeight="1" x14ac:dyDescent="0.25">
      <c r="B84" s="944"/>
      <c r="D84" s="12" t="s">
        <v>141</v>
      </c>
      <c r="E84" s="392" t="s">
        <v>120</v>
      </c>
      <c r="F84" s="610">
        <v>0</v>
      </c>
      <c r="G84" s="610">
        <v>0</v>
      </c>
      <c r="H84" s="611">
        <f t="shared" ref="H84:H88" si="7">F84-G84</f>
        <v>0</v>
      </c>
      <c r="I84" s="616"/>
      <c r="J84" s="620"/>
    </row>
    <row r="85" spans="2:10" ht="15" customHeight="1" x14ac:dyDescent="0.25">
      <c r="B85" s="944"/>
      <c r="D85" s="12" t="s">
        <v>142</v>
      </c>
      <c r="E85" s="392" t="s">
        <v>120</v>
      </c>
      <c r="F85" s="610">
        <v>0</v>
      </c>
      <c r="G85" s="610">
        <v>0</v>
      </c>
      <c r="H85" s="611">
        <f t="shared" si="7"/>
        <v>0</v>
      </c>
      <c r="I85" s="616"/>
      <c r="J85" s="620"/>
    </row>
    <row r="86" spans="2:10" ht="15" customHeight="1" x14ac:dyDescent="0.25">
      <c r="B86" s="944"/>
      <c r="D86" s="12" t="s">
        <v>143</v>
      </c>
      <c r="E86" s="392" t="s">
        <v>120</v>
      </c>
      <c r="F86" s="610">
        <v>0</v>
      </c>
      <c r="G86" s="610">
        <v>0</v>
      </c>
      <c r="H86" s="611">
        <f t="shared" si="7"/>
        <v>0</v>
      </c>
      <c r="I86" s="616"/>
      <c r="J86" s="620"/>
    </row>
    <row r="87" spans="2:10" ht="15" customHeight="1" x14ac:dyDescent="0.25">
      <c r="B87" s="944"/>
      <c r="D87" s="12" t="s">
        <v>144</v>
      </c>
      <c r="E87" s="392" t="s">
        <v>120</v>
      </c>
      <c r="F87" s="610">
        <v>0</v>
      </c>
      <c r="G87" s="610">
        <v>0</v>
      </c>
      <c r="H87" s="611">
        <f t="shared" si="7"/>
        <v>0</v>
      </c>
      <c r="I87" s="616"/>
      <c r="J87" s="620"/>
    </row>
    <row r="88" spans="2:10" ht="15" customHeight="1" x14ac:dyDescent="0.25">
      <c r="B88" s="944"/>
      <c r="D88" s="12" t="s">
        <v>145</v>
      </c>
      <c r="E88" s="392" t="s">
        <v>120</v>
      </c>
      <c r="F88" s="610">
        <v>0</v>
      </c>
      <c r="G88" s="610">
        <v>0</v>
      </c>
      <c r="H88" s="611">
        <f t="shared" si="7"/>
        <v>0</v>
      </c>
      <c r="I88" s="616"/>
      <c r="J88" s="620"/>
    </row>
    <row r="89" spans="2:10" ht="15" customHeight="1" x14ac:dyDescent="0.25">
      <c r="B89" s="944"/>
      <c r="D89" s="12" t="s">
        <v>332</v>
      </c>
      <c r="E89" s="392" t="s">
        <v>120</v>
      </c>
      <c r="F89" s="610">
        <v>0</v>
      </c>
      <c r="G89" s="610">
        <v>0</v>
      </c>
      <c r="H89" s="611">
        <f t="shared" si="5"/>
        <v>0</v>
      </c>
      <c r="I89" s="616"/>
      <c r="J89" s="620"/>
    </row>
    <row r="90" spans="2:10" ht="15" customHeight="1" x14ac:dyDescent="0.25">
      <c r="B90" s="944"/>
      <c r="D90" s="12" t="s">
        <v>333</v>
      </c>
      <c r="E90" s="392" t="s">
        <v>120</v>
      </c>
      <c r="F90" s="610">
        <v>0</v>
      </c>
      <c r="G90" s="610">
        <v>0</v>
      </c>
      <c r="H90" s="611">
        <f t="shared" si="5"/>
        <v>0</v>
      </c>
      <c r="I90" s="616"/>
      <c r="J90" s="620"/>
    </row>
    <row r="91" spans="2:10" ht="15" customHeight="1" thickBot="1" x14ac:dyDescent="0.3">
      <c r="B91" s="944"/>
      <c r="D91" s="12" t="s">
        <v>334</v>
      </c>
      <c r="E91" s="392" t="s">
        <v>120</v>
      </c>
      <c r="F91" s="610">
        <v>0</v>
      </c>
      <c r="G91" s="610">
        <v>0</v>
      </c>
      <c r="H91" s="611">
        <f t="shared" si="5"/>
        <v>0</v>
      </c>
      <c r="I91" s="618"/>
      <c r="J91" s="621"/>
    </row>
    <row r="92" spans="2:10" ht="18" customHeight="1" x14ac:dyDescent="0.25">
      <c r="B92" s="944"/>
      <c r="D92" s="12"/>
      <c r="E92" s="612" t="s">
        <v>129</v>
      </c>
      <c r="F92" s="613">
        <f>SUM(F72:F91)</f>
        <v>0</v>
      </c>
      <c r="G92" s="613">
        <f>SUM(G72:G91)</f>
        <v>0</v>
      </c>
      <c r="H92" s="611">
        <f t="shared" si="5"/>
        <v>0</v>
      </c>
      <c r="I92" s="368"/>
    </row>
    <row r="93" spans="2:10" ht="18.75" customHeight="1" thickBot="1" x14ac:dyDescent="0.3">
      <c r="B93" s="944"/>
      <c r="D93" s="259"/>
      <c r="F93" s="5"/>
      <c r="G93" s="5"/>
      <c r="H93" s="5"/>
    </row>
    <row r="94" spans="2:10" ht="18.75" customHeight="1" thickBot="1" x14ac:dyDescent="0.3">
      <c r="B94" s="944"/>
      <c r="D94" s="941" t="s">
        <v>146</v>
      </c>
      <c r="E94" s="942"/>
      <c r="F94" s="9">
        <f>F70+F92</f>
        <v>0</v>
      </c>
      <c r="G94" s="9">
        <f>G70+G92</f>
        <v>0</v>
      </c>
      <c r="H94" s="9">
        <f>H70+H92</f>
        <v>0</v>
      </c>
    </row>
    <row r="95" spans="2:10" ht="18.75" customHeight="1" thickBot="1" x14ac:dyDescent="0.3">
      <c r="B95" s="944"/>
      <c r="D95" s="579"/>
      <c r="E95" s="55"/>
      <c r="F95" s="578"/>
      <c r="G95" s="578"/>
      <c r="H95" s="578"/>
    </row>
    <row r="96" spans="2:10" ht="18.75" customHeight="1" thickBot="1" x14ac:dyDescent="0.3">
      <c r="B96" s="944"/>
      <c r="D96" s="259"/>
      <c r="F96" s="332"/>
      <c r="G96" s="40" t="s">
        <v>55</v>
      </c>
      <c r="H96" s="331"/>
    </row>
    <row r="97" spans="2:10" ht="40.5" customHeight="1" thickBot="1" x14ac:dyDescent="0.3">
      <c r="B97" s="944"/>
      <c r="D97" s="957" t="s">
        <v>130</v>
      </c>
      <c r="E97" s="958"/>
      <c r="F97" s="959"/>
      <c r="G97" s="41">
        <f>VLOOKUP(G8,'dati scheda tecnica'!A5:T32,14,FALSE)</f>
        <v>1574190.0999975009</v>
      </c>
      <c r="H97" s="554"/>
    </row>
    <row r="98" spans="2:10" ht="18.75" customHeight="1" thickBot="1" x14ac:dyDescent="0.3">
      <c r="B98" s="944"/>
      <c r="D98" s="372"/>
      <c r="E98" s="50"/>
      <c r="G98" s="574"/>
      <c r="H98" s="50"/>
    </row>
    <row r="99" spans="2:10" ht="18.75" customHeight="1" x14ac:dyDescent="0.25">
      <c r="B99" s="944"/>
      <c r="D99" s="960" t="s">
        <v>54</v>
      </c>
      <c r="E99" s="961"/>
      <c r="F99" s="962"/>
      <c r="G99" s="34" t="s">
        <v>57</v>
      </c>
      <c r="H99" s="559"/>
    </row>
    <row r="100" spans="2:10" ht="18.75" customHeight="1" thickBot="1" x14ac:dyDescent="0.3">
      <c r="B100" s="944"/>
      <c r="D100" s="963"/>
      <c r="E100" s="964"/>
      <c r="F100" s="965"/>
      <c r="G100" s="45">
        <f>ABS(G97-G94)</f>
        <v>1574190.0999975009</v>
      </c>
      <c r="H100" s="567"/>
    </row>
    <row r="101" spans="2:10" ht="18.75" customHeight="1" thickBot="1" x14ac:dyDescent="0.3">
      <c r="B101" s="944"/>
      <c r="D101" s="580"/>
      <c r="E101" s="42"/>
      <c r="G101" s="51"/>
      <c r="H101" s="51"/>
    </row>
    <row r="102" spans="2:10" ht="40.5" customHeight="1" x14ac:dyDescent="0.25">
      <c r="B102" s="944"/>
      <c r="D102" s="893" t="s">
        <v>6</v>
      </c>
      <c r="E102" s="894"/>
      <c r="F102" s="894"/>
      <c r="G102" s="894"/>
      <c r="H102" s="894"/>
      <c r="I102" s="894"/>
      <c r="J102" s="895"/>
    </row>
    <row r="103" spans="2:10" ht="18.75" customHeight="1" thickBot="1" x14ac:dyDescent="0.3">
      <c r="B103" s="945"/>
      <c r="D103" s="896"/>
      <c r="E103" s="897"/>
      <c r="F103" s="897"/>
      <c r="G103" s="897"/>
      <c r="H103" s="897"/>
      <c r="I103" s="897"/>
      <c r="J103" s="898"/>
    </row>
    <row r="104" spans="2:10" ht="45.75" customHeight="1" thickBot="1" x14ac:dyDescent="0.3">
      <c r="B104" s="222"/>
      <c r="D104" s="221"/>
      <c r="E104" s="221"/>
      <c r="F104" s="221"/>
      <c r="G104" s="221"/>
      <c r="H104" s="221"/>
    </row>
    <row r="105" spans="2:10" ht="45.75" customHeight="1" thickBot="1" x14ac:dyDescent="0.3">
      <c r="B105" s="222"/>
      <c r="D105" s="946" t="s">
        <v>147</v>
      </c>
      <c r="E105" s="947"/>
      <c r="F105" s="630" t="s">
        <v>131</v>
      </c>
      <c r="G105" s="908"/>
      <c r="H105" s="909"/>
      <c r="I105" s="909"/>
      <c r="J105" s="910"/>
    </row>
    <row r="106" spans="2:10" ht="18.75" customHeight="1" thickBot="1" x14ac:dyDescent="0.3">
      <c r="B106" s="938" t="s">
        <v>148</v>
      </c>
    </row>
    <row r="107" spans="2:10" ht="36.75" customHeight="1" x14ac:dyDescent="0.25">
      <c r="B107" s="939"/>
      <c r="C107" s="42"/>
      <c r="F107" s="891" t="s">
        <v>107</v>
      </c>
      <c r="G107" s="891" t="s">
        <v>108</v>
      </c>
      <c r="H107" s="891" t="s">
        <v>109</v>
      </c>
      <c r="I107" s="891" t="s">
        <v>20</v>
      </c>
      <c r="J107" s="624" t="s">
        <v>473</v>
      </c>
    </row>
    <row r="108" spans="2:10" ht="36.6" customHeight="1" x14ac:dyDescent="0.25">
      <c r="B108" s="939"/>
      <c r="C108" s="50"/>
      <c r="D108" s="37" t="s">
        <v>149</v>
      </c>
      <c r="E108" s="38" t="s">
        <v>111</v>
      </c>
      <c r="F108" s="966"/>
      <c r="G108" s="966"/>
      <c r="H108" s="966"/>
      <c r="I108" s="892"/>
      <c r="J108" s="625" t="s">
        <v>275</v>
      </c>
    </row>
    <row r="109" spans="2:10" ht="18" customHeight="1" x14ac:dyDescent="0.25">
      <c r="B109" s="939"/>
      <c r="C109" s="42"/>
      <c r="D109" s="12" t="s">
        <v>150</v>
      </c>
      <c r="E109" s="104" t="s">
        <v>120</v>
      </c>
      <c r="F109" s="105">
        <v>0</v>
      </c>
      <c r="G109" s="105">
        <v>0</v>
      </c>
      <c r="H109" s="48">
        <f>F109-G109</f>
        <v>0</v>
      </c>
      <c r="I109" s="616"/>
      <c r="J109" s="620"/>
    </row>
    <row r="110" spans="2:10" ht="18" customHeight="1" x14ac:dyDescent="0.25">
      <c r="B110" s="939"/>
      <c r="C110" s="42"/>
      <c r="D110" s="12" t="s">
        <v>151</v>
      </c>
      <c r="E110" s="104" t="s">
        <v>120</v>
      </c>
      <c r="F110" s="105">
        <v>0</v>
      </c>
      <c r="G110" s="105">
        <v>0</v>
      </c>
      <c r="H110" s="48">
        <f t="shared" ref="H110:H117" si="8">F110-G110</f>
        <v>0</v>
      </c>
      <c r="I110" s="616"/>
      <c r="J110" s="620"/>
    </row>
    <row r="111" spans="2:10" ht="18" customHeight="1" x14ac:dyDescent="0.25">
      <c r="B111" s="939"/>
      <c r="C111" s="42"/>
      <c r="D111" s="12" t="s">
        <v>152</v>
      </c>
      <c r="E111" s="104" t="s">
        <v>120</v>
      </c>
      <c r="F111" s="105">
        <v>0</v>
      </c>
      <c r="G111" s="105">
        <v>0</v>
      </c>
      <c r="H111" s="48">
        <f t="shared" si="8"/>
        <v>0</v>
      </c>
      <c r="I111" s="616"/>
      <c r="J111" s="620"/>
    </row>
    <row r="112" spans="2:10" ht="18" customHeight="1" x14ac:dyDescent="0.25">
      <c r="B112" s="939"/>
      <c r="C112" s="42"/>
      <c r="D112" s="12" t="s">
        <v>337</v>
      </c>
      <c r="E112" s="104" t="s">
        <v>120</v>
      </c>
      <c r="F112" s="105">
        <v>0</v>
      </c>
      <c r="G112" s="105">
        <v>0</v>
      </c>
      <c r="H112" s="48">
        <f t="shared" si="8"/>
        <v>0</v>
      </c>
      <c r="I112" s="616"/>
      <c r="J112" s="620"/>
    </row>
    <row r="113" spans="2:10" ht="18" customHeight="1" x14ac:dyDescent="0.25">
      <c r="B113" s="939"/>
      <c r="C113" s="42"/>
      <c r="D113" s="12" t="s">
        <v>338</v>
      </c>
      <c r="E113" s="104" t="s">
        <v>120</v>
      </c>
      <c r="F113" s="105">
        <v>0</v>
      </c>
      <c r="G113" s="105">
        <v>0</v>
      </c>
      <c r="H113" s="48">
        <f t="shared" si="8"/>
        <v>0</v>
      </c>
      <c r="I113" s="616"/>
      <c r="J113" s="620"/>
    </row>
    <row r="114" spans="2:10" ht="18" customHeight="1" x14ac:dyDescent="0.25">
      <c r="B114" s="939"/>
      <c r="C114" s="42"/>
      <c r="D114" s="12" t="s">
        <v>339</v>
      </c>
      <c r="E114" s="104" t="s">
        <v>120</v>
      </c>
      <c r="F114" s="105">
        <v>0</v>
      </c>
      <c r="G114" s="105">
        <v>0</v>
      </c>
      <c r="H114" s="48">
        <f t="shared" si="8"/>
        <v>0</v>
      </c>
      <c r="I114" s="616"/>
      <c r="J114" s="620"/>
    </row>
    <row r="115" spans="2:10" ht="18" customHeight="1" x14ac:dyDescent="0.25">
      <c r="B115" s="939"/>
      <c r="C115" s="42"/>
      <c r="D115" s="12" t="s">
        <v>340</v>
      </c>
      <c r="E115" s="104" t="s">
        <v>120</v>
      </c>
      <c r="F115" s="105">
        <v>0</v>
      </c>
      <c r="G115" s="105">
        <v>0</v>
      </c>
      <c r="H115" s="48">
        <f t="shared" si="8"/>
        <v>0</v>
      </c>
      <c r="I115" s="616"/>
      <c r="J115" s="620"/>
    </row>
    <row r="116" spans="2:10" ht="18.75" customHeight="1" x14ac:dyDescent="0.25">
      <c r="B116" s="939"/>
      <c r="C116" s="42"/>
      <c r="D116" s="12" t="s">
        <v>341</v>
      </c>
      <c r="E116" s="104" t="s">
        <v>120</v>
      </c>
      <c r="F116" s="105">
        <v>0</v>
      </c>
      <c r="G116" s="105">
        <v>0</v>
      </c>
      <c r="H116" s="48">
        <f t="shared" si="8"/>
        <v>0</v>
      </c>
      <c r="I116" s="616"/>
      <c r="J116" s="620"/>
    </row>
    <row r="117" spans="2:10" ht="18.75" customHeight="1" x14ac:dyDescent="0.25">
      <c r="B117" s="939"/>
      <c r="C117" s="42"/>
      <c r="D117" s="12" t="s">
        <v>342</v>
      </c>
      <c r="E117" s="104" t="s">
        <v>120</v>
      </c>
      <c r="F117" s="105">
        <v>0</v>
      </c>
      <c r="G117" s="105">
        <v>0</v>
      </c>
      <c r="H117" s="48">
        <f t="shared" si="8"/>
        <v>0</v>
      </c>
      <c r="I117" s="616"/>
      <c r="J117" s="620"/>
    </row>
    <row r="118" spans="2:10" ht="18" customHeight="1" x14ac:dyDescent="0.25">
      <c r="B118" s="939"/>
      <c r="C118" s="42"/>
      <c r="D118" s="6" t="s">
        <v>153</v>
      </c>
      <c r="E118" s="7" t="s">
        <v>116</v>
      </c>
      <c r="F118" s="8">
        <f>SUM(F109:F117)</f>
        <v>0</v>
      </c>
      <c r="G118" s="8">
        <f>SUM(G109:G117)</f>
        <v>0</v>
      </c>
      <c r="H118" s="8">
        <f>F118-G118</f>
        <v>0</v>
      </c>
      <c r="I118" s="574"/>
      <c r="J118" s="574"/>
    </row>
    <row r="119" spans="2:10" ht="15" customHeight="1" x14ac:dyDescent="0.25">
      <c r="B119" s="939"/>
      <c r="D119" s="36" t="s">
        <v>154</v>
      </c>
      <c r="E119" s="39" t="s">
        <v>118</v>
      </c>
      <c r="F119" s="4" t="s">
        <v>118</v>
      </c>
      <c r="G119" s="4" t="s">
        <v>118</v>
      </c>
      <c r="H119" s="4" t="s">
        <v>118</v>
      </c>
      <c r="I119" s="574"/>
      <c r="J119" s="574"/>
    </row>
    <row r="120" spans="2:10" ht="15" customHeight="1" x14ac:dyDescent="0.25">
      <c r="B120" s="939"/>
      <c r="D120" s="106" t="s">
        <v>155</v>
      </c>
      <c r="E120" s="104" t="s">
        <v>120</v>
      </c>
      <c r="F120" s="105">
        <v>0</v>
      </c>
      <c r="G120" s="105">
        <v>0</v>
      </c>
      <c r="H120" s="48">
        <f t="shared" ref="H120:H131" si="9">F120-G120</f>
        <v>0</v>
      </c>
      <c r="I120" s="616"/>
      <c r="J120" s="620"/>
    </row>
    <row r="121" spans="2:10" ht="15" customHeight="1" x14ac:dyDescent="0.25">
      <c r="B121" s="939"/>
      <c r="D121" s="106" t="s">
        <v>156</v>
      </c>
      <c r="E121" s="104" t="s">
        <v>120</v>
      </c>
      <c r="F121" s="105">
        <v>0</v>
      </c>
      <c r="G121" s="105">
        <v>0</v>
      </c>
      <c r="H121" s="48">
        <f t="shared" si="9"/>
        <v>0</v>
      </c>
      <c r="I121" s="616"/>
      <c r="J121" s="620"/>
    </row>
    <row r="122" spans="2:10" ht="15" customHeight="1" x14ac:dyDescent="0.25">
      <c r="B122" s="939"/>
      <c r="D122" s="106" t="s">
        <v>157</v>
      </c>
      <c r="E122" s="104" t="s">
        <v>120</v>
      </c>
      <c r="F122" s="105">
        <v>0</v>
      </c>
      <c r="G122" s="105">
        <v>0</v>
      </c>
      <c r="H122" s="48">
        <f t="shared" si="9"/>
        <v>0</v>
      </c>
      <c r="I122" s="616"/>
      <c r="J122" s="620"/>
    </row>
    <row r="123" spans="2:10" ht="15" customHeight="1" x14ac:dyDescent="0.25">
      <c r="B123" s="939"/>
      <c r="D123" s="106" t="s">
        <v>158</v>
      </c>
      <c r="E123" s="104" t="s">
        <v>120</v>
      </c>
      <c r="F123" s="105">
        <v>0</v>
      </c>
      <c r="G123" s="105">
        <v>0</v>
      </c>
      <c r="H123" s="48">
        <f t="shared" ref="H123:H128" si="10">F123-G123</f>
        <v>0</v>
      </c>
      <c r="I123" s="616"/>
      <c r="J123" s="620"/>
    </row>
    <row r="124" spans="2:10" ht="15" customHeight="1" x14ac:dyDescent="0.25">
      <c r="B124" s="939"/>
      <c r="D124" s="106" t="s">
        <v>159</v>
      </c>
      <c r="E124" s="104" t="s">
        <v>120</v>
      </c>
      <c r="F124" s="105">
        <v>0</v>
      </c>
      <c r="G124" s="105">
        <v>0</v>
      </c>
      <c r="H124" s="48">
        <f t="shared" si="10"/>
        <v>0</v>
      </c>
      <c r="I124" s="616"/>
      <c r="J124" s="620"/>
    </row>
    <row r="125" spans="2:10" ht="15" customHeight="1" x14ac:dyDescent="0.25">
      <c r="B125" s="939"/>
      <c r="D125" s="106" t="s">
        <v>160</v>
      </c>
      <c r="E125" s="104" t="s">
        <v>120</v>
      </c>
      <c r="F125" s="105">
        <v>0</v>
      </c>
      <c r="G125" s="105">
        <v>0</v>
      </c>
      <c r="H125" s="48">
        <f t="shared" si="10"/>
        <v>0</v>
      </c>
      <c r="I125" s="616"/>
      <c r="J125" s="620"/>
    </row>
    <row r="126" spans="2:10" ht="15" customHeight="1" x14ac:dyDescent="0.25">
      <c r="B126" s="939"/>
      <c r="D126" s="106" t="s">
        <v>161</v>
      </c>
      <c r="E126" s="104" t="s">
        <v>120</v>
      </c>
      <c r="F126" s="105">
        <v>0</v>
      </c>
      <c r="G126" s="105">
        <v>0</v>
      </c>
      <c r="H126" s="48">
        <f t="shared" si="10"/>
        <v>0</v>
      </c>
      <c r="I126" s="616"/>
      <c r="J126" s="620"/>
    </row>
    <row r="127" spans="2:10" ht="15" customHeight="1" x14ac:dyDescent="0.25">
      <c r="B127" s="939"/>
      <c r="D127" s="106" t="s">
        <v>162</v>
      </c>
      <c r="E127" s="104" t="s">
        <v>120</v>
      </c>
      <c r="F127" s="105">
        <v>0</v>
      </c>
      <c r="G127" s="105">
        <v>0</v>
      </c>
      <c r="H127" s="48">
        <f t="shared" si="10"/>
        <v>0</v>
      </c>
      <c r="I127" s="616"/>
      <c r="J127" s="620"/>
    </row>
    <row r="128" spans="2:10" ht="15" customHeight="1" x14ac:dyDescent="0.25">
      <c r="B128" s="939"/>
      <c r="D128" s="106" t="s">
        <v>163</v>
      </c>
      <c r="E128" s="104" t="s">
        <v>120</v>
      </c>
      <c r="F128" s="105">
        <v>0</v>
      </c>
      <c r="G128" s="105">
        <v>0</v>
      </c>
      <c r="H128" s="48">
        <f t="shared" si="10"/>
        <v>0</v>
      </c>
      <c r="I128" s="616"/>
      <c r="J128" s="620"/>
    </row>
    <row r="129" spans="2:10" ht="15" customHeight="1" x14ac:dyDescent="0.25">
      <c r="B129" s="939"/>
      <c r="D129" s="106" t="s">
        <v>335</v>
      </c>
      <c r="E129" s="104" t="s">
        <v>120</v>
      </c>
      <c r="F129" s="105">
        <v>0</v>
      </c>
      <c r="G129" s="105">
        <v>0</v>
      </c>
      <c r="H129" s="48">
        <f t="shared" ref="H129:H130" si="11">F129-G129</f>
        <v>0</v>
      </c>
      <c r="I129" s="616"/>
      <c r="J129" s="620"/>
    </row>
    <row r="130" spans="2:10" ht="15" customHeight="1" x14ac:dyDescent="0.25">
      <c r="B130" s="939"/>
      <c r="D130" s="106" t="s">
        <v>336</v>
      </c>
      <c r="E130" s="104" t="s">
        <v>120</v>
      </c>
      <c r="F130" s="105">
        <v>0</v>
      </c>
      <c r="G130" s="105">
        <v>0</v>
      </c>
      <c r="H130" s="48">
        <f t="shared" si="11"/>
        <v>0</v>
      </c>
      <c r="I130" s="616"/>
      <c r="J130" s="620"/>
    </row>
    <row r="131" spans="2:10" ht="15" customHeight="1" thickBot="1" x14ac:dyDescent="0.3">
      <c r="B131" s="939"/>
      <c r="D131" s="12"/>
      <c r="E131" s="10" t="s">
        <v>129</v>
      </c>
      <c r="F131" s="11">
        <f>SUM(F120:F130)</f>
        <v>0</v>
      </c>
      <c r="G131" s="11">
        <f>SUM(G120:G130)</f>
        <v>0</v>
      </c>
      <c r="H131" s="48">
        <f t="shared" si="9"/>
        <v>0</v>
      </c>
      <c r="I131" s="618"/>
      <c r="J131" s="621"/>
    </row>
    <row r="132" spans="2:10" ht="15.75" customHeight="1" thickBot="1" x14ac:dyDescent="0.3">
      <c r="B132" s="939"/>
      <c r="F132" s="5"/>
      <c r="G132" s="5"/>
      <c r="H132" s="373"/>
      <c r="I132" s="368"/>
    </row>
    <row r="133" spans="2:10" ht="15.75" customHeight="1" thickBot="1" x14ac:dyDescent="0.3">
      <c r="B133" s="939"/>
      <c r="D133" s="941" t="s">
        <v>164</v>
      </c>
      <c r="E133" s="942"/>
      <c r="F133" s="9">
        <f>F118+F131</f>
        <v>0</v>
      </c>
      <c r="G133" s="9">
        <f>G118+G131</f>
        <v>0</v>
      </c>
      <c r="H133" s="9">
        <f>H118+H131</f>
        <v>0</v>
      </c>
    </row>
    <row r="134" spans="2:10" x14ac:dyDescent="0.25">
      <c r="B134" s="939"/>
    </row>
    <row r="135" spans="2:10" ht="15.75" thickBot="1" x14ac:dyDescent="0.3">
      <c r="B135" s="939"/>
    </row>
    <row r="136" spans="2:10" ht="15.75" thickBot="1" x14ac:dyDescent="0.3">
      <c r="B136" s="939"/>
      <c r="F136" s="332"/>
      <c r="G136" s="40" t="s">
        <v>55</v>
      </c>
      <c r="H136" s="568"/>
    </row>
    <row r="137" spans="2:10" ht="36.75" customHeight="1" thickBot="1" x14ac:dyDescent="0.3">
      <c r="B137" s="939"/>
      <c r="D137" s="948" t="s">
        <v>130</v>
      </c>
      <c r="E137" s="949"/>
      <c r="F137" s="950"/>
      <c r="G137" s="573">
        <f>VLOOKUP(G8,'dati scheda tecnica'!A5:T32,16,FALSE)</f>
        <v>0</v>
      </c>
      <c r="H137" s="569"/>
    </row>
    <row r="138" spans="2:10" ht="15.75" thickBot="1" x14ac:dyDescent="0.3">
      <c r="B138" s="939"/>
      <c r="D138" s="50"/>
      <c r="E138" s="50"/>
      <c r="G138" s="574"/>
      <c r="H138" s="570"/>
    </row>
    <row r="139" spans="2:10" ht="15" customHeight="1" x14ac:dyDescent="0.25">
      <c r="B139" s="939"/>
      <c r="D139" s="951" t="s">
        <v>54</v>
      </c>
      <c r="E139" s="952"/>
      <c r="F139" s="953"/>
      <c r="G139" s="34" t="s">
        <v>57</v>
      </c>
      <c r="H139" s="571"/>
    </row>
    <row r="140" spans="2:10" ht="15.75" thickBot="1" x14ac:dyDescent="0.3">
      <c r="B140" s="939"/>
      <c r="D140" s="954"/>
      <c r="E140" s="955"/>
      <c r="F140" s="956"/>
      <c r="G140" s="45">
        <f t="shared" ref="G140" si="12">ABS(G137-G133)</f>
        <v>0</v>
      </c>
      <c r="H140" s="572"/>
    </row>
    <row r="141" spans="2:10" ht="15.75" thickBot="1" x14ac:dyDescent="0.3">
      <c r="B141" s="939"/>
      <c r="D141" s="42"/>
      <c r="E141" s="42"/>
      <c r="G141" s="51"/>
      <c r="H141" s="51"/>
    </row>
    <row r="142" spans="2:10" x14ac:dyDescent="0.25">
      <c r="B142" s="939"/>
      <c r="D142" s="893" t="s">
        <v>6</v>
      </c>
      <c r="E142" s="894"/>
      <c r="F142" s="894"/>
      <c r="G142" s="894"/>
      <c r="H142" s="894"/>
      <c r="I142" s="894"/>
      <c r="J142" s="895"/>
    </row>
    <row r="143" spans="2:10" ht="48.6" customHeight="1" thickBot="1" x14ac:dyDescent="0.3">
      <c r="B143" s="940"/>
      <c r="D143" s="896"/>
      <c r="E143" s="897"/>
      <c r="F143" s="897"/>
      <c r="G143" s="897"/>
      <c r="H143" s="897"/>
      <c r="I143" s="897"/>
      <c r="J143" s="898"/>
    </row>
    <row r="144" spans="2:10" ht="50.25" customHeight="1" x14ac:dyDescent="0.25"/>
  </sheetData>
  <sheetProtection algorithmName="SHA-512" hashValue="NO5mx1QYj4J50MKi7lWjhaYRippAOY/VVVzE6f9hun9fOG4q0wPn7xl5B8PcCNMU1rhM1s+9l1y5E9a7HIzLIw==" saltValue="//RmBLBTSzX1997rW7qgoA==" spinCount="100000" sheet="1" objects="1" scenarios="1"/>
  <mergeCells count="46">
    <mergeCell ref="H107:H108"/>
    <mergeCell ref="G107:G108"/>
    <mergeCell ref="F107:F108"/>
    <mergeCell ref="D44:E44"/>
    <mergeCell ref="D48:F48"/>
    <mergeCell ref="B106:B143"/>
    <mergeCell ref="D133:E133"/>
    <mergeCell ref="B56:B103"/>
    <mergeCell ref="D105:E105"/>
    <mergeCell ref="D137:F137"/>
    <mergeCell ref="D139:F140"/>
    <mergeCell ref="E58:E59"/>
    <mergeCell ref="D58:D59"/>
    <mergeCell ref="D94:E94"/>
    <mergeCell ref="F58:F59"/>
    <mergeCell ref="D97:F97"/>
    <mergeCell ref="D99:F100"/>
    <mergeCell ref="C12:F12"/>
    <mergeCell ref="E16:E17"/>
    <mergeCell ref="B14:B54"/>
    <mergeCell ref="D16:D17"/>
    <mergeCell ref="H58:H59"/>
    <mergeCell ref="G58:G59"/>
    <mergeCell ref="D14:E14"/>
    <mergeCell ref="I16:I17"/>
    <mergeCell ref="I58:I59"/>
    <mergeCell ref="D56:E56"/>
    <mergeCell ref="H16:H17"/>
    <mergeCell ref="G16:G17"/>
    <mergeCell ref="F16:F17"/>
    <mergeCell ref="A2:J2"/>
    <mergeCell ref="A4:J4"/>
    <mergeCell ref="A6:J6"/>
    <mergeCell ref="I107:I108"/>
    <mergeCell ref="D142:J143"/>
    <mergeCell ref="G8:J8"/>
    <mergeCell ref="G10:J10"/>
    <mergeCell ref="G12:J12"/>
    <mergeCell ref="G14:J14"/>
    <mergeCell ref="G56:J56"/>
    <mergeCell ref="G105:J105"/>
    <mergeCell ref="D102:J103"/>
    <mergeCell ref="D53:J54"/>
    <mergeCell ref="C8:F8"/>
    <mergeCell ref="C10:F10"/>
    <mergeCell ref="D50:F51"/>
  </mergeCells>
  <phoneticPr fontId="40" type="noConversion"/>
  <dataValidations count="2">
    <dataValidation type="list" allowBlank="1" showInputMessage="1" showErrorMessage="1" sqref="G56 G14 G105" xr:uid="{EB2F2281-F293-44FC-B28F-F2FED0C81CA9}">
      <formula1>$G$10</formula1>
    </dataValidation>
    <dataValidation type="date" operator="lessThanOrEqual" allowBlank="1" showInputMessage="1" showErrorMessage="1" errorTitle="Attenzione OGV non compatibile." error="OGV successiva al 31/12/2028 (art 2 c. 5 D.D. n° 152/2025" sqref="J18:J25 J28:J41 J60:J69 J72:J91 J109:J117 J120:J131" xr:uid="{83D5CA1E-7B87-4048-B7FF-01A3FAC03573}">
      <formula1>47118</formula1>
    </dataValidation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100-000002000000}">
          <x14:formula1>
            <xm:f>'DATI EROGAZIONI'!$A$2:$A$29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BS48"/>
  <sheetViews>
    <sheetView tabSelected="1" zoomScale="89" zoomScaleNormal="89" workbookViewId="0">
      <selection activeCell="K6" sqref="K6"/>
    </sheetView>
  </sheetViews>
  <sheetFormatPr defaultColWidth="8.7109375" defaultRowHeight="15" x14ac:dyDescent="0.25"/>
  <cols>
    <col min="1" max="1" width="3.140625" style="747" customWidth="1"/>
    <col min="2" max="2" width="21.140625" style="735" customWidth="1"/>
    <col min="3" max="3" width="21.7109375" style="735" customWidth="1"/>
    <col min="4" max="4" width="19.5703125" style="683" customWidth="1"/>
    <col min="5" max="5" width="20.85546875" style="736" customWidth="1"/>
    <col min="6" max="6" width="19.42578125" style="736" customWidth="1"/>
    <col min="7" max="7" width="25.28515625" style="666" customWidth="1"/>
    <col min="8" max="8" width="4.28515625" style="666" customWidth="1"/>
    <col min="9" max="9" width="27.42578125" style="666" customWidth="1"/>
    <col min="10" max="10" width="21.5703125" style="747" customWidth="1"/>
    <col min="11" max="11" width="23.85546875" style="747" customWidth="1"/>
    <col min="12" max="12" width="24.28515625" style="666" customWidth="1"/>
    <col min="13" max="13" width="20.140625" style="666" customWidth="1"/>
    <col min="14" max="14" width="24.5703125" style="666" customWidth="1"/>
    <col min="15" max="15" width="15.7109375" style="666" customWidth="1"/>
    <col min="16" max="17" width="17.5703125" style="666" customWidth="1"/>
    <col min="18" max="18" width="3" style="666" customWidth="1"/>
    <col min="19" max="20" width="9.140625" style="666" customWidth="1"/>
    <col min="21" max="21" width="10.5703125" style="666" customWidth="1"/>
    <col min="22" max="922" width="9.140625" style="666" customWidth="1"/>
    <col min="923" max="16384" width="8.7109375" style="666"/>
  </cols>
  <sheetData>
    <row r="1" spans="1:71" x14ac:dyDescent="0.25">
      <c r="A1" s="689"/>
      <c r="B1" s="690"/>
      <c r="C1" s="690"/>
      <c r="D1" s="691"/>
      <c r="E1" s="692"/>
      <c r="F1" s="692"/>
      <c r="G1" s="693"/>
      <c r="H1" s="693"/>
      <c r="I1" s="693"/>
      <c r="J1" s="694"/>
      <c r="K1" s="694"/>
      <c r="L1" s="693"/>
      <c r="M1" s="693"/>
      <c r="N1" s="693"/>
      <c r="O1" s="693"/>
      <c r="P1" s="693"/>
      <c r="Q1" s="693"/>
      <c r="R1" s="695"/>
    </row>
    <row r="2" spans="1:71" s="698" customFormat="1" ht="20.45" customHeight="1" x14ac:dyDescent="0.25">
      <c r="A2" s="696"/>
      <c r="B2" s="972" t="s">
        <v>360</v>
      </c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97"/>
    </row>
    <row r="3" spans="1:71" s="698" customFormat="1" ht="22.5" x14ac:dyDescent="0.25">
      <c r="A3" s="491"/>
      <c r="B3" s="492"/>
      <c r="C3" s="492"/>
      <c r="D3" s="492"/>
      <c r="E3" s="492"/>
      <c r="F3" s="492"/>
      <c r="G3" s="492"/>
      <c r="H3" s="492"/>
      <c r="I3" s="492"/>
      <c r="J3" s="492"/>
      <c r="K3" s="492"/>
      <c r="R3" s="697"/>
    </row>
    <row r="4" spans="1:71" s="698" customFormat="1" ht="18" x14ac:dyDescent="0.25">
      <c r="A4" s="696"/>
      <c r="B4" s="973" t="s">
        <v>477</v>
      </c>
      <c r="C4" s="973"/>
      <c r="D4" s="973"/>
      <c r="E4" s="973"/>
      <c r="F4" s="973"/>
      <c r="G4" s="973"/>
      <c r="H4" s="973"/>
      <c r="I4" s="973"/>
      <c r="J4" s="973"/>
      <c r="K4" s="973"/>
      <c r="L4" s="973"/>
      <c r="M4" s="973"/>
      <c r="N4" s="973"/>
      <c r="O4" s="973"/>
      <c r="P4" s="973"/>
      <c r="Q4" s="973"/>
      <c r="R4" s="697"/>
    </row>
    <row r="5" spans="1:71" ht="21" customHeight="1" thickBot="1" x14ac:dyDescent="0.3">
      <c r="A5" s="699"/>
      <c r="B5" s="468"/>
      <c r="C5" s="468"/>
      <c r="D5" s="468"/>
      <c r="E5" s="468"/>
      <c r="F5" s="468"/>
      <c r="G5" s="468"/>
      <c r="H5" s="468"/>
      <c r="I5" s="468"/>
      <c r="J5" s="468"/>
      <c r="K5" s="469"/>
      <c r="R5" s="700"/>
    </row>
    <row r="6" spans="1:71" s="698" customFormat="1" ht="21" customHeight="1" thickBot="1" x14ac:dyDescent="0.3">
      <c r="A6" s="696"/>
      <c r="B6" s="995" t="s">
        <v>165</v>
      </c>
      <c r="C6" s="996"/>
      <c r="D6" s="996"/>
      <c r="E6" s="996"/>
      <c r="F6" s="997"/>
      <c r="G6" s="489" t="s">
        <v>359</v>
      </c>
      <c r="H6" s="490"/>
      <c r="I6" s="998" t="s">
        <v>166</v>
      </c>
      <c r="J6" s="999"/>
      <c r="K6" s="540"/>
      <c r="L6" s="701" t="s">
        <v>167</v>
      </c>
      <c r="M6" s="974"/>
      <c r="N6" s="975"/>
      <c r="O6" s="975"/>
      <c r="P6" s="975"/>
      <c r="Q6" s="976"/>
      <c r="R6" s="697"/>
    </row>
    <row r="7" spans="1:71" ht="21" customHeight="1" thickBot="1" x14ac:dyDescent="0.3">
      <c r="A7" s="699"/>
      <c r="B7" s="468"/>
      <c r="C7" s="468"/>
      <c r="D7" s="468"/>
      <c r="E7" s="468"/>
      <c r="F7" s="468"/>
      <c r="G7" s="468"/>
      <c r="H7" s="468"/>
      <c r="I7" s="468"/>
      <c r="J7" s="468"/>
      <c r="K7" s="19"/>
      <c r="L7" s="702"/>
      <c r="M7" s="702"/>
      <c r="N7" s="702"/>
      <c r="O7" s="702"/>
      <c r="P7" s="702"/>
      <c r="Q7" s="702"/>
      <c r="R7" s="700"/>
    </row>
    <row r="8" spans="1:71" s="698" customFormat="1" ht="29.25" customHeight="1" thickBot="1" x14ac:dyDescent="0.3">
      <c r="A8" s="703"/>
      <c r="B8" s="1017" t="s">
        <v>230</v>
      </c>
      <c r="C8" s="1018"/>
      <c r="D8" s="1025" t="s">
        <v>370</v>
      </c>
      <c r="E8" s="1026"/>
      <c r="F8" s="1026"/>
      <c r="G8" s="1027"/>
      <c r="H8" s="704"/>
      <c r="I8" s="1028" t="s">
        <v>4</v>
      </c>
      <c r="J8" s="1029"/>
      <c r="K8" s="828"/>
      <c r="L8" s="829"/>
      <c r="M8" s="829"/>
      <c r="N8" s="829"/>
      <c r="O8" s="829"/>
      <c r="P8" s="829"/>
      <c r="Q8" s="830"/>
      <c r="R8" s="697"/>
    </row>
    <row r="9" spans="1:71" ht="21.6" customHeight="1" thickBot="1" x14ac:dyDescent="0.3">
      <c r="A9" s="470"/>
      <c r="B9" s="471"/>
      <c r="C9" s="471"/>
      <c r="D9" s="472"/>
      <c r="E9" s="472"/>
      <c r="F9" s="472"/>
      <c r="G9" s="472"/>
      <c r="H9" s="472"/>
      <c r="I9" s="472"/>
      <c r="J9" s="705"/>
      <c r="K9" s="473"/>
      <c r="R9" s="700"/>
    </row>
    <row r="10" spans="1:71" s="708" customFormat="1" ht="18.75" thickBot="1" x14ac:dyDescent="0.3">
      <c r="A10" s="706"/>
      <c r="B10" s="493" t="s">
        <v>5</v>
      </c>
      <c r="C10" s="494"/>
      <c r="D10" s="1044" t="str">
        <f>VLOOKUP(D8,'DATI EROGAZIONI'!A2:I29,9,FALSE)</f>
        <v>H30J21000020008</v>
      </c>
      <c r="E10" s="1045"/>
      <c r="F10" s="1045"/>
      <c r="G10" s="1045"/>
      <c r="H10" s="1045"/>
      <c r="I10" s="1045"/>
      <c r="J10" s="1045"/>
      <c r="K10" s="1045"/>
      <c r="L10" s="1045"/>
      <c r="M10" s="1045"/>
      <c r="N10" s="1045"/>
      <c r="O10" s="1045"/>
      <c r="P10" s="1045"/>
      <c r="Q10" s="1046"/>
      <c r="R10" s="707"/>
    </row>
    <row r="11" spans="1:71" s="709" customFormat="1" ht="18.600000000000001" customHeight="1" thickBot="1" x14ac:dyDescent="0.3">
      <c r="A11" s="467"/>
      <c r="B11" s="474"/>
      <c r="C11" s="474"/>
      <c r="D11" s="475"/>
      <c r="E11" s="21"/>
      <c r="F11" s="21"/>
      <c r="G11" s="476"/>
      <c r="H11" s="476"/>
      <c r="I11" s="476"/>
      <c r="J11" s="477"/>
      <c r="K11" s="477"/>
      <c r="R11" s="710"/>
    </row>
    <row r="12" spans="1:71" s="711" customFormat="1" ht="12.6" customHeight="1" x14ac:dyDescent="0.25">
      <c r="A12" s="478"/>
      <c r="B12" s="1030" t="s">
        <v>361</v>
      </c>
      <c r="C12" s="1031"/>
      <c r="D12" s="1031"/>
      <c r="E12" s="1031"/>
      <c r="F12" s="1031"/>
      <c r="G12" s="1032"/>
      <c r="H12" s="709"/>
      <c r="I12" s="983" t="s">
        <v>59</v>
      </c>
      <c r="J12" s="984"/>
      <c r="K12" s="984"/>
      <c r="L12" s="984"/>
      <c r="M12" s="984"/>
      <c r="N12" s="984"/>
      <c r="O12" s="984"/>
      <c r="P12" s="984"/>
      <c r="Q12" s="985"/>
      <c r="R12" s="710"/>
      <c r="S12" s="709"/>
      <c r="T12" s="709"/>
      <c r="U12" s="709"/>
      <c r="V12" s="709"/>
      <c r="W12" s="709"/>
      <c r="X12" s="709"/>
      <c r="Y12" s="709"/>
      <c r="Z12" s="709"/>
      <c r="AA12" s="709"/>
      <c r="AB12" s="709"/>
      <c r="AC12" s="709"/>
      <c r="AD12" s="709"/>
      <c r="AE12" s="709"/>
      <c r="AF12" s="709"/>
      <c r="AG12" s="709"/>
      <c r="AH12" s="709"/>
      <c r="AI12" s="709"/>
      <c r="AJ12" s="709"/>
      <c r="AK12" s="709"/>
      <c r="AL12" s="709"/>
      <c r="AM12" s="709"/>
      <c r="AN12" s="709"/>
      <c r="AO12" s="709"/>
      <c r="AP12" s="709"/>
      <c r="AQ12" s="709"/>
      <c r="AR12" s="709"/>
      <c r="AS12" s="709"/>
      <c r="AT12" s="709"/>
      <c r="AU12" s="709"/>
      <c r="AV12" s="709"/>
      <c r="AW12" s="709"/>
      <c r="AX12" s="709"/>
      <c r="AY12" s="709"/>
      <c r="AZ12" s="709"/>
      <c r="BA12" s="709"/>
      <c r="BB12" s="709"/>
      <c r="BC12" s="709"/>
      <c r="BD12" s="709"/>
      <c r="BE12" s="709"/>
      <c r="BF12" s="709"/>
      <c r="BG12" s="709"/>
      <c r="BH12" s="709"/>
      <c r="BI12" s="709"/>
      <c r="BJ12" s="709"/>
      <c r="BK12" s="709"/>
      <c r="BL12" s="709"/>
      <c r="BM12" s="709"/>
      <c r="BN12" s="709"/>
      <c r="BO12" s="709"/>
      <c r="BP12" s="709"/>
      <c r="BQ12" s="709"/>
      <c r="BR12" s="709"/>
      <c r="BS12" s="709"/>
    </row>
    <row r="13" spans="1:71" s="711" customFormat="1" ht="18" x14ac:dyDescent="0.25">
      <c r="A13" s="478"/>
      <c r="B13" s="1033"/>
      <c r="C13" s="1034"/>
      <c r="D13" s="1034"/>
      <c r="E13" s="1034"/>
      <c r="F13" s="1034"/>
      <c r="G13" s="1035"/>
      <c r="H13" s="709"/>
      <c r="I13" s="986"/>
      <c r="J13" s="987"/>
      <c r="K13" s="987"/>
      <c r="L13" s="987"/>
      <c r="M13" s="987"/>
      <c r="N13" s="987"/>
      <c r="O13" s="987"/>
      <c r="P13" s="987"/>
      <c r="Q13" s="988"/>
      <c r="R13" s="710"/>
      <c r="S13" s="709"/>
      <c r="T13" s="709"/>
      <c r="U13" s="709"/>
      <c r="V13" s="709"/>
      <c r="W13" s="709"/>
      <c r="X13" s="709"/>
      <c r="Y13" s="709"/>
      <c r="Z13" s="709"/>
      <c r="AA13" s="709"/>
      <c r="AB13" s="709"/>
      <c r="AC13" s="709"/>
      <c r="AD13" s="709"/>
      <c r="AE13" s="709"/>
      <c r="AF13" s="709"/>
      <c r="AG13" s="709"/>
      <c r="AH13" s="709"/>
      <c r="AI13" s="709"/>
      <c r="AJ13" s="709"/>
      <c r="AK13" s="709"/>
      <c r="AL13" s="709"/>
      <c r="AM13" s="709"/>
      <c r="AN13" s="709"/>
      <c r="AO13" s="709"/>
      <c r="AP13" s="709"/>
      <c r="AQ13" s="709"/>
      <c r="AR13" s="709"/>
      <c r="AS13" s="709"/>
      <c r="AT13" s="709"/>
      <c r="AU13" s="709"/>
      <c r="AV13" s="709"/>
      <c r="AW13" s="709"/>
      <c r="AX13" s="709"/>
      <c r="AY13" s="709"/>
      <c r="AZ13" s="709"/>
      <c r="BA13" s="709"/>
      <c r="BB13" s="709"/>
      <c r="BC13" s="709"/>
      <c r="BD13" s="709"/>
      <c r="BE13" s="709"/>
      <c r="BF13" s="709"/>
      <c r="BG13" s="709"/>
      <c r="BH13" s="709"/>
      <c r="BI13" s="709"/>
      <c r="BJ13" s="709"/>
      <c r="BK13" s="709"/>
      <c r="BL13" s="709"/>
      <c r="BM13" s="709"/>
      <c r="BN13" s="709"/>
      <c r="BO13" s="709"/>
      <c r="BP13" s="709"/>
      <c r="BQ13" s="709"/>
      <c r="BR13" s="709"/>
      <c r="BS13" s="709"/>
    </row>
    <row r="14" spans="1:71" s="711" customFormat="1" ht="18.75" thickBot="1" x14ac:dyDescent="0.3">
      <c r="A14" s="478"/>
      <c r="B14" s="483">
        <v>2024</v>
      </c>
      <c r="C14" s="484">
        <v>2025</v>
      </c>
      <c r="D14" s="484">
        <v>2026</v>
      </c>
      <c r="E14" s="484">
        <v>2027</v>
      </c>
      <c r="F14" s="484">
        <v>2028</v>
      </c>
      <c r="G14" s="485" t="s">
        <v>25</v>
      </c>
      <c r="H14" s="709"/>
      <c r="I14" s="989"/>
      <c r="J14" s="990"/>
      <c r="K14" s="990"/>
      <c r="L14" s="990"/>
      <c r="M14" s="990"/>
      <c r="N14" s="990"/>
      <c r="O14" s="990"/>
      <c r="P14" s="990"/>
      <c r="Q14" s="991"/>
      <c r="R14" s="710"/>
      <c r="S14" s="709"/>
      <c r="T14" s="709"/>
      <c r="U14" s="709"/>
      <c r="V14" s="709"/>
      <c r="W14" s="709"/>
      <c r="X14" s="709"/>
      <c r="Y14" s="709"/>
      <c r="Z14" s="709"/>
      <c r="AA14" s="709"/>
      <c r="AB14" s="709"/>
      <c r="AC14" s="709"/>
      <c r="AD14" s="709"/>
      <c r="AE14" s="709"/>
      <c r="AF14" s="709"/>
      <c r="AG14" s="709"/>
      <c r="AH14" s="709"/>
      <c r="AI14" s="709"/>
      <c r="AJ14" s="709"/>
      <c r="AK14" s="709"/>
      <c r="AL14" s="709"/>
      <c r="AM14" s="709"/>
      <c r="AN14" s="709"/>
      <c r="AO14" s="709"/>
      <c r="AP14" s="709"/>
      <c r="AQ14" s="709"/>
      <c r="AR14" s="709"/>
      <c r="AS14" s="709"/>
      <c r="AT14" s="709"/>
      <c r="AU14" s="709"/>
      <c r="AV14" s="709"/>
      <c r="AW14" s="709"/>
      <c r="AX14" s="709"/>
      <c r="AY14" s="709"/>
      <c r="AZ14" s="709"/>
      <c r="BA14" s="709"/>
      <c r="BB14" s="709"/>
      <c r="BC14" s="709"/>
      <c r="BD14" s="709"/>
      <c r="BE14" s="709"/>
      <c r="BF14" s="709"/>
      <c r="BG14" s="709"/>
      <c r="BH14" s="709"/>
      <c r="BI14" s="709"/>
      <c r="BJ14" s="709"/>
      <c r="BK14" s="709"/>
      <c r="BL14" s="709"/>
      <c r="BM14" s="709"/>
      <c r="BN14" s="709"/>
      <c r="BO14" s="709"/>
      <c r="BP14" s="709"/>
      <c r="BQ14" s="709"/>
      <c r="BR14" s="709"/>
      <c r="BS14" s="709"/>
    </row>
    <row r="15" spans="1:71" ht="38.25" x14ac:dyDescent="0.25">
      <c r="A15" s="712"/>
      <c r="B15" s="486" t="s">
        <v>25</v>
      </c>
      <c r="C15" s="487" t="s">
        <v>25</v>
      </c>
      <c r="D15" s="487" t="s">
        <v>25</v>
      </c>
      <c r="E15" s="487" t="s">
        <v>25</v>
      </c>
      <c r="F15" s="487" t="s">
        <v>25</v>
      </c>
      <c r="G15" s="488" t="s">
        <v>25</v>
      </c>
      <c r="I15" s="669" t="s">
        <v>168</v>
      </c>
      <c r="J15" s="670" t="s">
        <v>169</v>
      </c>
      <c r="K15" s="670" t="s">
        <v>170</v>
      </c>
      <c r="L15" s="670" t="s">
        <v>171</v>
      </c>
      <c r="M15" s="670" t="s">
        <v>172</v>
      </c>
      <c r="N15" s="684" t="s">
        <v>479</v>
      </c>
      <c r="O15" s="669" t="s">
        <v>173</v>
      </c>
      <c r="P15" s="670" t="s">
        <v>480</v>
      </c>
      <c r="Q15" s="671" t="s">
        <v>54</v>
      </c>
      <c r="R15" s="700"/>
    </row>
    <row r="16" spans="1:71" s="709" customFormat="1" ht="18.75" thickBot="1" x14ac:dyDescent="0.3">
      <c r="A16" s="713"/>
      <c r="B16" s="714">
        <f>VLOOKUP(D8,'DATI EROGAZIONI'!A2:I29,3, FALSE)</f>
        <v>1428135</v>
      </c>
      <c r="C16" s="715">
        <f>VLOOKUP(D8,'DATI EROGAZIONI'!A2:I29,4, FALSE)</f>
        <v>1430563</v>
      </c>
      <c r="D16" s="715">
        <f>VLOOKUP(D8,'DATI EROGAZIONI'!A1:I29,5,FALSE)</f>
        <v>1423739</v>
      </c>
      <c r="E16" s="715">
        <f>VLOOKUP(D8,'DATI EROGAZIONI'!A2:I29,6,FALSE)</f>
        <v>1438747</v>
      </c>
      <c r="F16" s="715">
        <f>VLOOKUP(D8,'DATI EROGAZIONI'!A2:I129,7,FALSE)</f>
        <v>1443447</v>
      </c>
      <c r="G16" s="716">
        <f>SUM(F16+E16+D16+C16+B16)</f>
        <v>7164631</v>
      </c>
      <c r="I16" s="663" t="s">
        <v>174</v>
      </c>
      <c r="J16" s="531">
        <f>VLOOKUP(D8,'dati scheda tecnica'!A5:S32,2,FALSE)</f>
        <v>2452631.0031121578</v>
      </c>
      <c r="K16" s="531">
        <f>'Urbano.Piano inv. forn'!T41</f>
        <v>0</v>
      </c>
      <c r="L16" s="672">
        <f>ABS(J16-K16)</f>
        <v>2452631.0031121578</v>
      </c>
      <c r="M16" s="679">
        <f>'urbano REND FORN_ metano'!P11</f>
        <v>0</v>
      </c>
      <c r="N16" s="757" t="str">
        <f>+IF(M16&gt;K16,"NON coerente","OK")</f>
        <v>OK</v>
      </c>
      <c r="O16" s="673">
        <f>'Urbano.Piano inv. forn'!L41</f>
        <v>0</v>
      </c>
      <c r="P16" s="674">
        <f>'urbano REND FORN_ metano'!U11</f>
        <v>0</v>
      </c>
      <c r="Q16" s="675">
        <f>O16-P16</f>
        <v>0</v>
      </c>
      <c r="R16" s="710"/>
    </row>
    <row r="17" spans="1:18" s="709" customFormat="1" ht="18.75" thickBot="1" x14ac:dyDescent="0.3">
      <c r="A17" s="713"/>
      <c r="B17" s="717"/>
      <c r="C17" s="717"/>
      <c r="D17" s="717"/>
      <c r="E17" s="717"/>
      <c r="F17" s="717"/>
      <c r="G17" s="717"/>
      <c r="I17" s="668" t="s">
        <v>394</v>
      </c>
      <c r="J17" s="531">
        <f>VLOOKUP(D8,'dati scheda tecnica'!A5:S32,4,FALSE)</f>
        <v>0</v>
      </c>
      <c r="K17" s="531">
        <f>'Urbano.Piano inv. forn'!T81</f>
        <v>0</v>
      </c>
      <c r="L17" s="672">
        <f t="shared" ref="L17" si="0">ABS(J17-K17)</f>
        <v>0</v>
      </c>
      <c r="M17" s="679">
        <f>'urbano REND FORN_ metano ibrido'!P11</f>
        <v>0</v>
      </c>
      <c r="N17" s="757" t="str">
        <f t="shared" ref="N17:N19" si="1">+IF(M17&gt;K17,"NON coerente","OK")</f>
        <v>OK</v>
      </c>
      <c r="O17" s="673">
        <f>'Urbano.Piano inv. forn'!L81</f>
        <v>0</v>
      </c>
      <c r="P17" s="674">
        <f>'urbano REND FORN_ metano ibrido'!U11</f>
        <v>0</v>
      </c>
      <c r="Q17" s="675">
        <f>O17-P17</f>
        <v>0</v>
      </c>
      <c r="R17" s="710"/>
    </row>
    <row r="18" spans="1:18" s="709" customFormat="1" ht="18.75" customHeight="1" thickBot="1" x14ac:dyDescent="0.3">
      <c r="A18" s="713"/>
      <c r="B18" s="1009" t="s">
        <v>478</v>
      </c>
      <c r="C18" s="1010"/>
      <c r="D18" s="1010"/>
      <c r="E18" s="1010"/>
      <c r="F18" s="1011">
        <v>0</v>
      </c>
      <c r="G18" s="1012"/>
      <c r="I18" s="664" t="s">
        <v>175</v>
      </c>
      <c r="J18" s="531">
        <f>VLOOKUP(D8,'dati scheda tecnica'!A5:S32,6,FALSE)</f>
        <v>4032000</v>
      </c>
      <c r="K18" s="531">
        <f>'Urbano.Piano inv. forn'!T121</f>
        <v>0</v>
      </c>
      <c r="L18" s="672">
        <f t="shared" ref="L18:L19" si="2">ABS(J18-K18)</f>
        <v>4032000</v>
      </c>
      <c r="M18" s="679">
        <f>'urbano REND_FORN_ ele '!P10</f>
        <v>0</v>
      </c>
      <c r="N18" s="757" t="str">
        <f t="shared" si="1"/>
        <v>OK</v>
      </c>
      <c r="O18" s="673">
        <f>'Urbano.Piano inv. forn'!L121</f>
        <v>0</v>
      </c>
      <c r="P18" s="674">
        <f>'urbano REND_FORN_ ele '!U10</f>
        <v>0</v>
      </c>
      <c r="Q18" s="675">
        <f t="shared" ref="Q18:Q19" si="3">O18-P18</f>
        <v>0</v>
      </c>
      <c r="R18" s="710"/>
    </row>
    <row r="19" spans="1:18" s="709" customFormat="1" ht="18.75" customHeight="1" thickBot="1" x14ac:dyDescent="0.3">
      <c r="A19" s="713"/>
      <c r="B19" s="479"/>
      <c r="C19" s="479"/>
      <c r="D19" s="479"/>
      <c r="E19" s="480"/>
      <c r="F19" s="480"/>
      <c r="G19" s="481"/>
      <c r="I19" s="685" t="s">
        <v>84</v>
      </c>
      <c r="J19" s="686">
        <f>VLOOKUP(D8,'dati scheda tecnica'!A5:S304,8,FALSE)</f>
        <v>0</v>
      </c>
      <c r="K19" s="686">
        <f>'Urbano.Piano inv. forn'!T161</f>
        <v>0</v>
      </c>
      <c r="L19" s="687">
        <f t="shared" si="2"/>
        <v>0</v>
      </c>
      <c r="M19" s="688">
        <f>'urbanoREND_FORN_ idrogeno'!P10</f>
        <v>0</v>
      </c>
      <c r="N19" s="759" t="str">
        <f t="shared" si="1"/>
        <v>OK</v>
      </c>
      <c r="O19" s="676">
        <f>'Urbano.Piano inv. forn'!L161</f>
        <v>0</v>
      </c>
      <c r="P19" s="677">
        <f>'urbanoREND_FORN_ idrogeno'!U10</f>
        <v>0</v>
      </c>
      <c r="Q19" s="678">
        <f t="shared" si="3"/>
        <v>0</v>
      </c>
      <c r="R19" s="710"/>
    </row>
    <row r="20" spans="1:18" s="719" customFormat="1" ht="15.75" customHeight="1" x14ac:dyDescent="0.25">
      <c r="A20" s="718"/>
      <c r="B20" s="1061" t="s">
        <v>176</v>
      </c>
      <c r="C20" s="1062"/>
      <c r="D20" s="1062"/>
      <c r="E20" s="1062"/>
      <c r="F20" s="1065">
        <f>VLOOKUP(D8,'DATI EROGAZIONI'!A1:I29,8,FALSE)</f>
        <v>2149389.2999999998</v>
      </c>
      <c r="G20" s="1066"/>
      <c r="I20" s="1071" t="s">
        <v>177</v>
      </c>
      <c r="J20" s="1073">
        <f>SUM(J16:J19)</f>
        <v>6484631.0031121578</v>
      </c>
      <c r="K20" s="1073">
        <f>SUM(K16:K19)</f>
        <v>0</v>
      </c>
      <c r="L20" s="1007">
        <f>SUM(L16:L19)</f>
        <v>6484631.0031121578</v>
      </c>
      <c r="M20" s="967">
        <f>SUM(M16:M19)</f>
        <v>0</v>
      </c>
      <c r="N20" s="1051"/>
      <c r="O20" s="1075">
        <f t="shared" ref="O20" si="4">SUM(O15:O19)</f>
        <v>0</v>
      </c>
      <c r="P20" s="1077">
        <f t="shared" ref="P20" si="5">SUM(P15:P19)</f>
        <v>0</v>
      </c>
      <c r="Q20" s="1079">
        <f t="shared" ref="Q20" si="6">O20-P20</f>
        <v>0</v>
      </c>
      <c r="R20" s="720"/>
    </row>
    <row r="21" spans="1:18" s="719" customFormat="1" ht="15.75" customHeight="1" thickBot="1" x14ac:dyDescent="0.3">
      <c r="A21" s="718"/>
      <c r="B21" s="1063"/>
      <c r="C21" s="1064"/>
      <c r="D21" s="1064"/>
      <c r="E21" s="1064"/>
      <c r="F21" s="1067"/>
      <c r="G21" s="1068"/>
      <c r="I21" s="1072"/>
      <c r="J21" s="1074"/>
      <c r="K21" s="1074"/>
      <c r="L21" s="1008"/>
      <c r="M21" s="968"/>
      <c r="N21" s="1052"/>
      <c r="O21" s="1076"/>
      <c r="P21" s="1078"/>
      <c r="Q21" s="1080"/>
      <c r="R21" s="720"/>
    </row>
    <row r="22" spans="1:18" s="719" customFormat="1" ht="21" customHeight="1" thickBot="1" x14ac:dyDescent="0.3">
      <c r="A22" s="721"/>
      <c r="B22" s="479"/>
      <c r="C22" s="479"/>
      <c r="D22" s="479"/>
      <c r="E22" s="722"/>
      <c r="F22" s="722"/>
      <c r="G22" s="723"/>
      <c r="I22" s="724"/>
      <c r="J22" s="724"/>
      <c r="K22" s="725"/>
      <c r="L22" s="726"/>
      <c r="M22" s="727"/>
      <c r="N22" s="727"/>
      <c r="R22" s="720"/>
    </row>
    <row r="23" spans="1:18" s="729" customFormat="1" ht="36" customHeight="1" thickBot="1" x14ac:dyDescent="0.3">
      <c r="A23" s="728"/>
      <c r="B23" s="1039" t="s">
        <v>172</v>
      </c>
      <c r="C23" s="1040"/>
      <c r="D23" s="1040"/>
      <c r="E23" s="1041"/>
      <c r="F23" s="1042">
        <f>M29</f>
        <v>0</v>
      </c>
      <c r="G23" s="1043"/>
      <c r="I23" s="980" t="s">
        <v>178</v>
      </c>
      <c r="J23" s="981"/>
      <c r="K23" s="981"/>
      <c r="L23" s="981"/>
      <c r="M23" s="981"/>
      <c r="N23" s="981"/>
      <c r="O23" s="981"/>
      <c r="P23" s="981"/>
      <c r="Q23" s="982"/>
      <c r="R23" s="730"/>
    </row>
    <row r="24" spans="1:18" s="729" customFormat="1" ht="39" thickBot="1" x14ac:dyDescent="0.3">
      <c r="A24" s="728"/>
      <c r="B24" s="1005"/>
      <c r="C24" s="1005"/>
      <c r="D24" s="1005"/>
      <c r="E24" s="1005"/>
      <c r="F24" s="1006"/>
      <c r="G24" s="1006"/>
      <c r="H24" s="482"/>
      <c r="I24" s="748" t="s">
        <v>168</v>
      </c>
      <c r="J24" s="749" t="s">
        <v>169</v>
      </c>
      <c r="K24" s="749" t="s">
        <v>170</v>
      </c>
      <c r="L24" s="749" t="s">
        <v>171</v>
      </c>
      <c r="M24" s="749" t="s">
        <v>172</v>
      </c>
      <c r="N24" s="684" t="s">
        <v>479</v>
      </c>
      <c r="O24" s="992" t="s">
        <v>179</v>
      </c>
      <c r="P24" s="993"/>
      <c r="Q24" s="994"/>
      <c r="R24" s="730"/>
    </row>
    <row r="25" spans="1:18" s="719" customFormat="1" ht="36.75" customHeight="1" thickBot="1" x14ac:dyDescent="0.3">
      <c r="A25" s="721"/>
      <c r="B25" s="1000" t="s">
        <v>482</v>
      </c>
      <c r="C25" s="1001"/>
      <c r="D25" s="1001"/>
      <c r="E25" s="1002"/>
      <c r="F25" s="1003">
        <v>0</v>
      </c>
      <c r="G25" s="1004"/>
      <c r="I25" s="663" t="s">
        <v>174</v>
      </c>
      <c r="J25" s="531">
        <f>VLOOKUP(D8,'dati scheda tecnica'!A5:T32,12,FALSE)</f>
        <v>0</v>
      </c>
      <c r="K25" s="531">
        <f>'urbano_PIANO_INV-INFR'!G44</f>
        <v>0</v>
      </c>
      <c r="L25" s="672">
        <f>ABS(J25-K25)</f>
        <v>0</v>
      </c>
      <c r="M25" s="679">
        <f>'urbano rend_infr_met'!P9</f>
        <v>0</v>
      </c>
      <c r="N25" s="757" t="str">
        <f>+IF(M25&gt;K25,"NON coerente","OK")</f>
        <v>OK</v>
      </c>
      <c r="O25" s="977" t="str">
        <f>IF(K25&lt;=((K25++K17+K16)*0.3),"OK","NON VERIFICATO")</f>
        <v>OK</v>
      </c>
      <c r="P25" s="978"/>
      <c r="Q25" s="979"/>
      <c r="R25" s="720"/>
    </row>
    <row r="26" spans="1:18" s="719" customFormat="1" ht="19.5" customHeight="1" thickBot="1" x14ac:dyDescent="0.3">
      <c r="A26" s="721"/>
      <c r="B26" s="495"/>
      <c r="C26" s="495"/>
      <c r="D26" s="495"/>
      <c r="E26" s="495"/>
      <c r="F26" s="496"/>
      <c r="G26" s="496"/>
      <c r="I26" s="664" t="s">
        <v>175</v>
      </c>
      <c r="J26" s="531">
        <f>VLOOKUP(D8,'dati scheda tecnica'!A5:T32,14,FALSE)</f>
        <v>679999.99688784219</v>
      </c>
      <c r="K26" s="531">
        <f>'urbano_PIANO_INV-INFR'!G94</f>
        <v>0</v>
      </c>
      <c r="L26" s="672">
        <f t="shared" ref="L26:L27" si="7">ABS(J26-K26)</f>
        <v>679999.99688784219</v>
      </c>
      <c r="M26" s="679">
        <f>'urbano rend_infr_elet'!P9</f>
        <v>0</v>
      </c>
      <c r="N26" s="757" t="str">
        <f t="shared" ref="N26:N27" si="8">+IF(M26&gt;K26,"NON coerente","OK")</f>
        <v>OK</v>
      </c>
      <c r="O26" s="977" t="str">
        <f>IF(K26&lt;=((K26+K18)*0.3),"OK","NON VERIFICATO")</f>
        <v>OK</v>
      </c>
      <c r="P26" s="978"/>
      <c r="Q26" s="979"/>
      <c r="R26" s="720"/>
    </row>
    <row r="27" spans="1:18" s="719" customFormat="1" ht="19.5" customHeight="1" thickBot="1" x14ac:dyDescent="0.3">
      <c r="A27" s="731"/>
      <c r="B27" s="1036" t="s">
        <v>180</v>
      </c>
      <c r="C27" s="1037"/>
      <c r="D27" s="1037"/>
      <c r="E27" s="1038"/>
      <c r="F27" s="1023">
        <f>G16-F18-F20-F23</f>
        <v>5015241.7</v>
      </c>
      <c r="G27" s="1024"/>
      <c r="I27" s="665" t="s">
        <v>84</v>
      </c>
      <c r="J27" s="531">
        <f>VLOOKUP(D8,'dati scheda tecnica'!A5:T32,16,FALSE)</f>
        <v>0</v>
      </c>
      <c r="K27" s="531">
        <f>'urbano_PIANO_INV-INFR'!G133</f>
        <v>0</v>
      </c>
      <c r="L27" s="672">
        <f t="shared" si="7"/>
        <v>0</v>
      </c>
      <c r="M27" s="679">
        <f>'urbano rend_infr_idrogeno'!P9</f>
        <v>0</v>
      </c>
      <c r="N27" s="758" t="str">
        <f t="shared" si="8"/>
        <v>OK</v>
      </c>
      <c r="O27" s="969" t="str">
        <f>IF(K27&lt;=((K27+K19)*0.3),"OK","NON VERIFICATO")</f>
        <v>OK</v>
      </c>
      <c r="P27" s="970"/>
      <c r="Q27" s="971"/>
      <c r="R27" s="720"/>
    </row>
    <row r="28" spans="1:18" ht="15.75" customHeight="1" thickBot="1" x14ac:dyDescent="0.3">
      <c r="A28" s="712"/>
      <c r="B28" s="495"/>
      <c r="C28" s="495"/>
      <c r="D28" s="495"/>
      <c r="E28" s="495"/>
      <c r="F28" s="496"/>
      <c r="G28" s="496"/>
      <c r="I28" s="750" t="s">
        <v>357</v>
      </c>
      <c r="J28" s="751">
        <f>SUM(J25:J27)</f>
        <v>679999.99688784219</v>
      </c>
      <c r="K28" s="751">
        <f>SUM(K25:K27)</f>
        <v>0</v>
      </c>
      <c r="L28" s="752">
        <f>SUM(L25:L27)</f>
        <v>679999.99688784219</v>
      </c>
      <c r="M28" s="753">
        <f>SUM(M25:M27)</f>
        <v>0</v>
      </c>
      <c r="N28" s="754"/>
      <c r="O28" s="1069"/>
      <c r="P28" s="1070"/>
      <c r="Q28" s="1070"/>
      <c r="R28" s="700"/>
    </row>
    <row r="29" spans="1:18" ht="30" customHeight="1" thickBot="1" x14ac:dyDescent="0.3">
      <c r="A29" s="712"/>
      <c r="B29" s="1056" t="s">
        <v>181</v>
      </c>
      <c r="C29" s="1057"/>
      <c r="D29" s="1057"/>
      <c r="E29" s="1058"/>
      <c r="F29" s="1059">
        <f>F23-F25</f>
        <v>0</v>
      </c>
      <c r="G29" s="1060"/>
      <c r="I29" s="680" t="s">
        <v>358</v>
      </c>
      <c r="J29" s="681">
        <f>J28+J20</f>
        <v>7164631</v>
      </c>
      <c r="K29" s="681">
        <f>K28+K20</f>
        <v>0</v>
      </c>
      <c r="L29" s="682">
        <f>L28+L20</f>
        <v>7164631</v>
      </c>
      <c r="M29" s="755">
        <f>M28+M20</f>
        <v>0</v>
      </c>
      <c r="N29" s="1049" t="s">
        <v>481</v>
      </c>
      <c r="O29" s="1050"/>
      <c r="P29" s="1047" t="str">
        <f>IF(AND(G16=J29,J29&gt;=K29),"OK","Attenzione Piano di investimento superiore alla scheda tecnica")</f>
        <v>OK</v>
      </c>
      <c r="Q29" s="1048"/>
      <c r="R29" s="700"/>
    </row>
    <row r="30" spans="1:18" ht="15" customHeight="1" thickBot="1" x14ac:dyDescent="0.3">
      <c r="A30" s="712"/>
      <c r="B30" s="732"/>
      <c r="C30" s="732"/>
      <c r="D30" s="733"/>
      <c r="E30" s="734"/>
      <c r="F30" s="734"/>
      <c r="G30" s="497"/>
      <c r="I30" s="667"/>
      <c r="J30" s="667"/>
      <c r="K30" s="667"/>
      <c r="L30" s="667"/>
      <c r="M30" s="667"/>
      <c r="N30" s="756"/>
      <c r="O30" s="756"/>
      <c r="P30" s="667"/>
      <c r="Q30" s="667"/>
      <c r="R30" s="700"/>
    </row>
    <row r="31" spans="1:18" ht="34.5" customHeight="1" thickBot="1" x14ac:dyDescent="0.3">
      <c r="A31" s="712"/>
      <c r="B31" s="1020" t="s">
        <v>182</v>
      </c>
      <c r="C31" s="1021"/>
      <c r="D31" s="1021"/>
      <c r="E31" s="1022"/>
      <c r="F31" s="1023">
        <f>G16*0.2</f>
        <v>1432926.2000000002</v>
      </c>
      <c r="G31" s="1024"/>
      <c r="I31" s="1013" t="str">
        <f>IF(L29&lt;=F31,"ok","ATTENZIONE!!! piano di investimento NON compatibile con scheda tecnica di cui all'art. 3 c. 1 DI 71/2021")</f>
        <v>ATTENZIONE!!! piano di investimento NON compatibile con scheda tecnica di cui all'art. 3 c. 1 DI 71/2021</v>
      </c>
      <c r="J31" s="1014"/>
      <c r="K31" s="1014"/>
      <c r="L31" s="1014"/>
      <c r="M31" s="1014"/>
      <c r="N31" s="1014"/>
      <c r="O31" s="1014"/>
      <c r="P31" s="1014"/>
      <c r="Q31" s="1015"/>
      <c r="R31" s="700"/>
    </row>
    <row r="32" spans="1:18" ht="15.75" thickBot="1" x14ac:dyDescent="0.3">
      <c r="A32" s="712"/>
      <c r="I32" s="1019"/>
      <c r="J32" s="1019"/>
      <c r="K32" s="1019"/>
      <c r="L32" s="737"/>
      <c r="R32" s="700"/>
    </row>
    <row r="33" spans="1:24" ht="66.75" customHeight="1" thickBot="1" x14ac:dyDescent="0.3">
      <c r="A33" s="712"/>
      <c r="B33" s="1053" t="s">
        <v>6</v>
      </c>
      <c r="C33" s="1054"/>
      <c r="D33" s="1054"/>
      <c r="E33" s="1054"/>
      <c r="F33" s="1054"/>
      <c r="G33" s="1054"/>
      <c r="H33" s="1054"/>
      <c r="I33" s="1054"/>
      <c r="J33" s="1054"/>
      <c r="K33" s="1054"/>
      <c r="L33" s="1054"/>
      <c r="M33" s="1054"/>
      <c r="N33" s="1054"/>
      <c r="O33" s="1054"/>
      <c r="P33" s="1054"/>
      <c r="Q33" s="1055"/>
      <c r="R33" s="738"/>
      <c r="S33" s="739"/>
      <c r="T33" s="739"/>
      <c r="U33" s="739"/>
      <c r="V33" s="739"/>
      <c r="W33" s="739"/>
      <c r="X33" s="739"/>
    </row>
    <row r="34" spans="1:24" ht="15" customHeight="1" thickBot="1" x14ac:dyDescent="0.3">
      <c r="A34" s="740"/>
      <c r="B34" s="741"/>
      <c r="C34" s="741"/>
      <c r="D34" s="742"/>
      <c r="E34" s="743"/>
      <c r="F34" s="743"/>
      <c r="G34" s="744"/>
      <c r="H34" s="744"/>
      <c r="I34" s="744"/>
      <c r="J34" s="745"/>
      <c r="K34" s="745"/>
      <c r="L34" s="744"/>
      <c r="M34" s="744"/>
      <c r="N34" s="744"/>
      <c r="O34" s="744"/>
      <c r="P34" s="744"/>
      <c r="Q34" s="744"/>
      <c r="R34" s="746"/>
    </row>
    <row r="35" spans="1:24" x14ac:dyDescent="0.25">
      <c r="H35" s="683"/>
      <c r="I35" s="736"/>
      <c r="J35" s="736"/>
      <c r="K35" s="666"/>
    </row>
    <row r="38" spans="1:24" ht="15" customHeight="1" x14ac:dyDescent="0.25"/>
    <row r="39" spans="1:24" ht="15.75" customHeight="1" x14ac:dyDescent="0.25"/>
    <row r="40" spans="1:24" ht="15.75" customHeight="1" x14ac:dyDescent="0.25"/>
    <row r="44" spans="1:24" x14ac:dyDescent="0.25">
      <c r="F44" s="666"/>
    </row>
    <row r="45" spans="1:24" x14ac:dyDescent="0.25">
      <c r="F45" s="666"/>
    </row>
    <row r="46" spans="1:24" x14ac:dyDescent="0.25">
      <c r="F46" s="666"/>
    </row>
    <row r="48" spans="1:24" x14ac:dyDescent="0.25">
      <c r="B48" s="1016"/>
      <c r="C48" s="1016"/>
      <c r="D48" s="1016"/>
      <c r="E48" s="1016"/>
      <c r="F48" s="1016"/>
      <c r="G48" s="1016"/>
      <c r="H48" s="1016"/>
      <c r="I48" s="1016"/>
    </row>
  </sheetData>
  <sheetProtection algorithmName="SHA-512" hashValue="nwmm/QEvDwlChBbXaJefAVIT8Q78Wxa1/lxWEZ3lDhVFF+CkfKSkexZQ/QJLIfBIx9AC8rUwzmN9CyOfl8VvbA==" saltValue="j3XNRR/kiR2f5VB/ddNwMA==" spinCount="100000" sheet="1" objects="1" scenarios="1"/>
  <mergeCells count="49">
    <mergeCell ref="O26:Q26"/>
    <mergeCell ref="B8:C8"/>
    <mergeCell ref="I32:K32"/>
    <mergeCell ref="B31:E31"/>
    <mergeCell ref="F31:G31"/>
    <mergeCell ref="D8:G8"/>
    <mergeCell ref="I8:J8"/>
    <mergeCell ref="F27:G27"/>
    <mergeCell ref="B12:G13"/>
    <mergeCell ref="B27:E27"/>
    <mergeCell ref="B23:E23"/>
    <mergeCell ref="F23:G23"/>
    <mergeCell ref="D10:Q10"/>
    <mergeCell ref="P29:Q29"/>
    <mergeCell ref="N29:O29"/>
    <mergeCell ref="N20:N21"/>
    <mergeCell ref="B29:E29"/>
    <mergeCell ref="L20:L21"/>
    <mergeCell ref="B18:E18"/>
    <mergeCell ref="F18:G18"/>
    <mergeCell ref="I31:Q31"/>
    <mergeCell ref="B48:I48"/>
    <mergeCell ref="B33:Q33"/>
    <mergeCell ref="F29:G29"/>
    <mergeCell ref="B20:E21"/>
    <mergeCell ref="F20:G21"/>
    <mergeCell ref="O28:Q28"/>
    <mergeCell ref="I20:I21"/>
    <mergeCell ref="J20:J21"/>
    <mergeCell ref="K20:K21"/>
    <mergeCell ref="O20:O21"/>
    <mergeCell ref="P20:P21"/>
    <mergeCell ref="Q20:Q21"/>
    <mergeCell ref="M20:M21"/>
    <mergeCell ref="O27:Q27"/>
    <mergeCell ref="B2:Q2"/>
    <mergeCell ref="B4:Q4"/>
    <mergeCell ref="K8:Q8"/>
    <mergeCell ref="M6:Q6"/>
    <mergeCell ref="O25:Q25"/>
    <mergeCell ref="I23:Q23"/>
    <mergeCell ref="I12:Q14"/>
    <mergeCell ref="O24:Q24"/>
    <mergeCell ref="B6:F6"/>
    <mergeCell ref="I6:J6"/>
    <mergeCell ref="B25:E25"/>
    <mergeCell ref="F25:G25"/>
    <mergeCell ref="B24:E24"/>
    <mergeCell ref="F24:G24"/>
  </mergeCells>
  <dataValidations count="1">
    <dataValidation allowBlank="1" showInputMessage="1" showErrorMessage="1" prompt="Viene considerato il X2 perchè le somme nella colonna L si sommano in valore assoluto " sqref="B31:E31" xr:uid="{00000000-0002-0000-0200-000000000000}"/>
  </dataValidations>
  <pageMargins left="0.7" right="0.7" top="0.75" bottom="0.75" header="0.3" footer="0.3"/>
  <pageSetup paperSize="8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200-000001000000}">
          <x14:formula1>
            <xm:f>'DATI EROGAZIONI'!$A$2:$A$29</xm:f>
          </x14:formula1>
          <xm:sqref>D8:G8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Y298"/>
  <sheetViews>
    <sheetView topLeftCell="E11" zoomScale="62" zoomScaleNormal="62" workbookViewId="0">
      <selection activeCell="Q15" sqref="Q15"/>
    </sheetView>
  </sheetViews>
  <sheetFormatPr defaultColWidth="8.7109375" defaultRowHeight="15" x14ac:dyDescent="0.25"/>
  <cols>
    <col min="1" max="1" width="10" style="53" customWidth="1"/>
    <col min="2" max="2" width="8" style="359" customWidth="1"/>
    <col min="3" max="3" width="27.5703125" style="44" customWidth="1"/>
    <col min="4" max="4" width="11.42578125" style="44" customWidth="1"/>
    <col min="5" max="5" width="17.5703125" style="44" customWidth="1"/>
    <col min="6" max="6" width="13" style="359" customWidth="1"/>
    <col min="7" max="7" width="26.7109375" style="44" customWidth="1"/>
    <col min="8" max="8" width="16.85546875" style="44" customWidth="1"/>
    <col min="9" max="9" width="16.28515625" style="359" customWidth="1"/>
    <col min="10" max="10" width="29.42578125" style="359" customWidth="1"/>
    <col min="11" max="11" width="19.28515625" style="359" customWidth="1"/>
    <col min="12" max="12" width="20.42578125" style="44" customWidth="1"/>
    <col min="13" max="13" width="23" style="44" customWidth="1"/>
    <col min="14" max="14" width="16.28515625" style="44" customWidth="1"/>
    <col min="15" max="15" width="24.85546875" style="44" customWidth="1"/>
    <col min="16" max="16" width="32.42578125" style="44" customWidth="1"/>
    <col min="17" max="17" width="17.85546875" style="44" customWidth="1"/>
    <col min="18" max="18" width="21.140625" style="44" bestFit="1" customWidth="1"/>
    <col min="19" max="19" width="22" style="44" customWidth="1"/>
    <col min="20" max="20" width="20.5703125" style="376" customWidth="1"/>
    <col min="21" max="21" width="26.42578125" style="376" customWidth="1"/>
    <col min="22" max="22" width="8" style="44" customWidth="1"/>
    <col min="23" max="23" width="18.7109375" style="44" customWidth="1"/>
    <col min="24" max="24" width="12.85546875" style="44" bestFit="1" customWidth="1"/>
    <col min="25" max="25" width="15.140625" style="44" bestFit="1" customWidth="1"/>
    <col min="26" max="26" width="15.140625" style="44" customWidth="1"/>
    <col min="27" max="27" width="15.7109375" style="44" customWidth="1"/>
    <col min="28" max="16384" width="8.7109375" style="44"/>
  </cols>
  <sheetData>
    <row r="1" spans="1:25" ht="21" thickBot="1" x14ac:dyDescent="0.3">
      <c r="A1" s="800" t="s">
        <v>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2"/>
      <c r="V1" s="46"/>
      <c r="W1" s="46"/>
      <c r="X1" s="46"/>
      <c r="Y1" s="46"/>
    </row>
    <row r="2" spans="1:25" ht="13.5" customHeight="1" thickBot="1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375"/>
      <c r="U2" s="375"/>
      <c r="V2" s="261"/>
      <c r="W2" s="261"/>
      <c r="X2" s="261"/>
      <c r="Y2" s="261"/>
    </row>
    <row r="3" spans="1:25" ht="18.75" thickBot="1" x14ac:dyDescent="0.3">
      <c r="A3" s="1111" t="s">
        <v>183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3"/>
      <c r="V3" s="47"/>
      <c r="W3" s="47"/>
      <c r="X3" s="47"/>
      <c r="Y3" s="47"/>
    </row>
    <row r="4" spans="1:25" ht="10.5" customHeight="1" x14ac:dyDescent="0.25">
      <c r="A4" s="4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7"/>
      <c r="U4" s="17"/>
      <c r="V4" s="30"/>
      <c r="W4" s="30"/>
      <c r="X4" s="30"/>
      <c r="Y4" s="30"/>
    </row>
    <row r="5" spans="1:25" ht="6" customHeight="1" thickBot="1" x14ac:dyDescent="0.3">
      <c r="A5" s="4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74"/>
      <c r="U5" s="374"/>
      <c r="V5" s="18"/>
      <c r="W5" s="18"/>
      <c r="X5" s="18"/>
      <c r="Y5" s="18"/>
    </row>
    <row r="6" spans="1:25" ht="26.25" customHeight="1" thickBot="1" x14ac:dyDescent="0.3">
      <c r="A6" s="812" t="s">
        <v>469</v>
      </c>
      <c r="B6" s="813"/>
      <c r="C6" s="813"/>
      <c r="D6" s="814"/>
      <c r="E6" s="815" t="s">
        <v>185</v>
      </c>
      <c r="F6" s="816"/>
      <c r="G6" s="816"/>
      <c r="H6" s="816"/>
      <c r="I6" s="816"/>
      <c r="J6" s="816"/>
      <c r="K6" s="817"/>
      <c r="M6" s="911" t="s">
        <v>4</v>
      </c>
      <c r="N6" s="912"/>
      <c r="O6" s="912"/>
      <c r="P6" s="1134"/>
      <c r="Q6" s="1135"/>
      <c r="R6" s="1135"/>
      <c r="S6" s="1135"/>
      <c r="T6" s="1135"/>
      <c r="U6" s="1136"/>
      <c r="V6" s="188"/>
      <c r="W6" s="188"/>
      <c r="X6" s="188"/>
      <c r="Y6" s="188"/>
    </row>
    <row r="7" spans="1:25" ht="15.75" thickBot="1" x14ac:dyDescent="0.3"/>
    <row r="8" spans="1:25" ht="26.25" customHeight="1" thickBot="1" x14ac:dyDescent="0.3">
      <c r="A8" s="1114" t="s">
        <v>8</v>
      </c>
      <c r="B8" s="1115"/>
      <c r="C8" s="1115"/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  <c r="O8" s="1115"/>
      <c r="P8" s="1115"/>
      <c r="Q8" s="1115"/>
      <c r="R8" s="1115"/>
      <c r="S8" s="1115"/>
      <c r="T8" s="1115"/>
      <c r="U8" s="1116"/>
      <c r="V8" s="149"/>
    </row>
    <row r="10" spans="1:25" ht="15.75" thickBot="1" x14ac:dyDescent="0.3"/>
    <row r="11" spans="1:25" x14ac:dyDescent="0.25">
      <c r="A11" s="922" t="s">
        <v>186</v>
      </c>
      <c r="B11" s="1121"/>
      <c r="C11" s="1121"/>
      <c r="D11" s="1122"/>
      <c r="E11" s="1126">
        <f>O31+O50+O69+O88+O107+O126+O145+O164+O183+O202+O221+O240+O259+O278+O297</f>
        <v>0</v>
      </c>
      <c r="F11" s="1117"/>
      <c r="G11" s="1117"/>
      <c r="H11" s="1118"/>
      <c r="I11" s="44"/>
      <c r="J11" s="1096" t="s">
        <v>187</v>
      </c>
      <c r="K11" s="1128"/>
      <c r="L11" s="1098"/>
      <c r="M11" s="1098"/>
      <c r="N11" s="1098"/>
      <c r="O11" s="1129"/>
      <c r="P11" s="1117">
        <f>P31+P50+P69+P88+P107+P126+P145+P164+P183+P202+P221+P240+P259+P278+P297</f>
        <v>0</v>
      </c>
      <c r="Q11" s="1118"/>
      <c r="S11" s="1137" t="s">
        <v>188</v>
      </c>
      <c r="T11" s="1138"/>
      <c r="U11" s="1141">
        <f>F31+F50+F69+F88+F107+F126+F145+F164+F183+F202+F221+F240+F259+F278+F297</f>
        <v>0</v>
      </c>
      <c r="V11" s="53"/>
      <c r="W11" s="377"/>
    </row>
    <row r="12" spans="1:25" ht="15.75" thickBot="1" x14ac:dyDescent="0.3">
      <c r="A12" s="1123"/>
      <c r="B12" s="1124"/>
      <c r="C12" s="1124"/>
      <c r="D12" s="1125"/>
      <c r="E12" s="1127"/>
      <c r="F12" s="1119"/>
      <c r="G12" s="1119"/>
      <c r="H12" s="1120"/>
      <c r="I12" s="44"/>
      <c r="J12" s="1130" t="s">
        <v>446</v>
      </c>
      <c r="K12" s="1131"/>
      <c r="L12" s="1132"/>
      <c r="M12" s="1132"/>
      <c r="N12" s="1132"/>
      <c r="O12" s="1133"/>
      <c r="P12" s="1119"/>
      <c r="Q12" s="1120"/>
      <c r="S12" s="1139"/>
      <c r="T12" s="1140"/>
      <c r="U12" s="1142"/>
      <c r="V12" s="53"/>
      <c r="W12" s="377"/>
    </row>
    <row r="13" spans="1:25" ht="15.75" thickBot="1" x14ac:dyDescent="0.3"/>
    <row r="14" spans="1:25" ht="15.75" thickBot="1" x14ac:dyDescent="0.3">
      <c r="A14" s="378"/>
      <c r="B14" s="256"/>
      <c r="C14" s="187"/>
      <c r="D14" s="187"/>
      <c r="E14" s="187"/>
      <c r="F14" s="256"/>
      <c r="G14" s="187"/>
      <c r="H14" s="187"/>
      <c r="I14" s="256"/>
      <c r="J14" s="256"/>
      <c r="K14" s="256"/>
      <c r="L14" s="187"/>
      <c r="M14" s="187"/>
      <c r="N14" s="187"/>
      <c r="O14" s="187"/>
      <c r="P14" s="187"/>
      <c r="Q14" s="187"/>
      <c r="R14" s="187"/>
      <c r="S14" s="187"/>
      <c r="T14" s="379"/>
      <c r="U14" s="379"/>
      <c r="V14" s="258"/>
    </row>
    <row r="15" spans="1:25" ht="15.75" thickBot="1" x14ac:dyDescent="0.3">
      <c r="A15" s="90" t="s">
        <v>9</v>
      </c>
      <c r="B15" s="1100" t="s">
        <v>34</v>
      </c>
      <c r="C15" s="1101"/>
      <c r="E15" s="1102" t="s">
        <v>189</v>
      </c>
      <c r="F15" s="1103"/>
      <c r="G15" s="1104">
        <f>VLOOKUP(B15,'Urbano.Piano inv. forn'!$D$20:$H$39,3,FALSE)</f>
        <v>0</v>
      </c>
      <c r="H15" s="1105"/>
      <c r="I15" s="44"/>
      <c r="J15" s="1102" t="s">
        <v>190</v>
      </c>
      <c r="K15" s="1106"/>
      <c r="L15" s="1103"/>
      <c r="M15" s="1104">
        <f>VLOOKUP(B15,'Urbano.Piano inv. forn'!$D$20:$H$39,4,FALSE)</f>
        <v>0</v>
      </c>
      <c r="N15" s="1105"/>
      <c r="P15" s="97" t="s">
        <v>191</v>
      </c>
      <c r="Q15" s="380"/>
      <c r="S15" s="98" t="s">
        <v>192</v>
      </c>
      <c r="T15" s="1085"/>
      <c r="U15" s="1086"/>
      <c r="V15" s="260"/>
    </row>
    <row r="16" spans="1:25" ht="13.5" customHeight="1" thickBot="1" x14ac:dyDescent="0.3">
      <c r="A16" s="68"/>
      <c r="B16" s="54"/>
      <c r="C16" s="54"/>
      <c r="E16" s="55"/>
      <c r="F16" s="55"/>
      <c r="G16" s="56"/>
      <c r="H16" s="56"/>
      <c r="I16" s="44"/>
      <c r="J16" s="55"/>
      <c r="K16" s="55"/>
      <c r="L16" s="55"/>
      <c r="M16" s="56"/>
      <c r="N16" s="56"/>
      <c r="P16" s="57"/>
      <c r="S16" s="53"/>
      <c r="T16" s="381"/>
      <c r="V16" s="69"/>
      <c r="W16" s="377"/>
    </row>
    <row r="17" spans="1:23" ht="33.75" customHeight="1" thickBot="1" x14ac:dyDescent="0.3">
      <c r="A17" s="1087" t="s">
        <v>12</v>
      </c>
      <c r="B17" s="1088"/>
      <c r="C17" s="1088"/>
      <c r="D17" s="1089"/>
      <c r="E17" s="1090">
        <f>VLOOKUP(B15,'Urbano.Piano inv. forn'!$D$20:$V$39,17,FALSE)</f>
        <v>0</v>
      </c>
      <c r="F17" s="1091"/>
      <c r="G17" s="1091"/>
      <c r="H17" s="1092"/>
      <c r="I17" s="44"/>
      <c r="J17" s="1093" t="s">
        <v>56</v>
      </c>
      <c r="K17" s="1094"/>
      <c r="L17" s="1095"/>
      <c r="M17" s="1090">
        <f>VLOOKUP(B15,'Urbano.Piano inv. forn'!$D$20:$V$39,19,FALSE)</f>
        <v>0</v>
      </c>
      <c r="N17" s="1092"/>
      <c r="O17" s="65"/>
      <c r="P17" s="96" t="s">
        <v>14</v>
      </c>
      <c r="Q17" s="70">
        <f>M17+E17</f>
        <v>0</v>
      </c>
      <c r="S17" s="98" t="s">
        <v>193</v>
      </c>
      <c r="T17" s="1085"/>
      <c r="U17" s="1086"/>
      <c r="V17" s="69"/>
      <c r="W17" s="377"/>
    </row>
    <row r="18" spans="1:23" ht="33.75" customHeight="1" thickBot="1" x14ac:dyDescent="0.3">
      <c r="A18" s="71"/>
      <c r="B18" s="72"/>
      <c r="C18" s="72"/>
      <c r="D18" s="72"/>
      <c r="E18" s="73"/>
      <c r="F18" s="73"/>
      <c r="G18" s="73"/>
      <c r="H18" s="73"/>
      <c r="I18" s="44"/>
      <c r="J18" s="55"/>
      <c r="K18" s="55"/>
      <c r="L18" s="55"/>
      <c r="M18" s="73"/>
      <c r="N18" s="73"/>
      <c r="O18" s="65"/>
      <c r="P18" s="53"/>
      <c r="Q18" s="65"/>
      <c r="S18" s="53"/>
      <c r="T18" s="382"/>
      <c r="U18" s="382"/>
      <c r="V18" s="69"/>
      <c r="W18" s="377"/>
    </row>
    <row r="19" spans="1:23" s="101" customFormat="1" ht="72" customHeight="1" x14ac:dyDescent="0.25">
      <c r="A19" s="1096" t="s">
        <v>194</v>
      </c>
      <c r="B19" s="1098" t="s">
        <v>195</v>
      </c>
      <c r="C19" s="1098" t="s">
        <v>196</v>
      </c>
      <c r="D19" s="91" t="s">
        <v>197</v>
      </c>
      <c r="E19" s="92" t="s">
        <v>198</v>
      </c>
      <c r="F19" s="91" t="s">
        <v>199</v>
      </c>
      <c r="G19" s="91" t="s">
        <v>200</v>
      </c>
      <c r="H19" s="93" t="s">
        <v>168</v>
      </c>
      <c r="I19" s="93" t="s">
        <v>201</v>
      </c>
      <c r="J19" s="93" t="s">
        <v>202</v>
      </c>
      <c r="K19" s="93" t="s">
        <v>444</v>
      </c>
      <c r="L19" s="93" t="s">
        <v>203</v>
      </c>
      <c r="M19" s="93" t="s">
        <v>204</v>
      </c>
      <c r="N19" s="93" t="s">
        <v>205</v>
      </c>
      <c r="O19" s="93" t="s">
        <v>206</v>
      </c>
      <c r="P19" s="93" t="s">
        <v>207</v>
      </c>
      <c r="Q19" s="93" t="s">
        <v>208</v>
      </c>
      <c r="R19" s="93" t="s">
        <v>209</v>
      </c>
      <c r="S19" s="93" t="s">
        <v>210</v>
      </c>
      <c r="T19" s="93" t="s">
        <v>476</v>
      </c>
      <c r="U19" s="94" t="s">
        <v>211</v>
      </c>
      <c r="V19" s="383"/>
    </row>
    <row r="20" spans="1:23" s="101" customFormat="1" ht="33.950000000000003" customHeight="1" thickBot="1" x14ac:dyDescent="0.3">
      <c r="A20" s="1097"/>
      <c r="B20" s="1099"/>
      <c r="C20" s="1099"/>
      <c r="D20" s="95" t="s">
        <v>212</v>
      </c>
      <c r="E20" s="95" t="s">
        <v>213</v>
      </c>
      <c r="F20" s="95" t="s">
        <v>214</v>
      </c>
      <c r="G20" s="95" t="s">
        <v>214</v>
      </c>
      <c r="H20" s="95" t="s">
        <v>28</v>
      </c>
      <c r="I20" s="95" t="s">
        <v>29</v>
      </c>
      <c r="J20" s="95" t="s">
        <v>215</v>
      </c>
      <c r="K20" s="95" t="s">
        <v>216</v>
      </c>
      <c r="L20" s="95" t="s">
        <v>216</v>
      </c>
      <c r="M20" s="95" t="s">
        <v>217</v>
      </c>
      <c r="N20" s="95" t="s">
        <v>216</v>
      </c>
      <c r="O20" s="95" t="s">
        <v>218</v>
      </c>
      <c r="P20" s="95" t="s">
        <v>445</v>
      </c>
      <c r="Q20" s="95" t="s">
        <v>219</v>
      </c>
      <c r="R20" s="95" t="s">
        <v>220</v>
      </c>
      <c r="S20" s="95" t="s">
        <v>221</v>
      </c>
      <c r="T20" s="95" t="s">
        <v>221</v>
      </c>
      <c r="U20" s="384"/>
      <c r="V20" s="383"/>
    </row>
    <row r="21" spans="1:23" ht="15" customHeight="1" x14ac:dyDescent="0.25">
      <c r="A21" s="1081" t="str">
        <f>B15</f>
        <v>urb.m.3</v>
      </c>
      <c r="B21" s="79">
        <v>1</v>
      </c>
      <c r="C21" s="117"/>
      <c r="D21" s="59"/>
      <c r="E21" s="59"/>
      <c r="F21" s="117"/>
      <c r="G21" s="385"/>
      <c r="H21" s="60"/>
      <c r="I21" s="386"/>
      <c r="J21" s="387"/>
      <c r="K21" s="388"/>
      <c r="L21" s="388"/>
      <c r="M21" s="386"/>
      <c r="N21" s="388"/>
      <c r="O21" s="83"/>
      <c r="P21" s="83"/>
      <c r="Q21" s="386"/>
      <c r="R21" s="386"/>
      <c r="S21" s="386"/>
      <c r="T21" s="389"/>
      <c r="U21" s="390"/>
      <c r="V21" s="260"/>
    </row>
    <row r="22" spans="1:23" x14ac:dyDescent="0.25">
      <c r="A22" s="1081"/>
      <c r="B22" s="80">
        <v>2</v>
      </c>
      <c r="C22" s="58"/>
      <c r="D22" s="52"/>
      <c r="E22" s="52"/>
      <c r="F22" s="58"/>
      <c r="G22" s="391"/>
      <c r="H22" s="58"/>
      <c r="I22" s="392"/>
      <c r="J22" s="393"/>
      <c r="K22" s="388"/>
      <c r="L22" s="394"/>
      <c r="M22" s="392"/>
      <c r="N22" s="394"/>
      <c r="O22" s="74"/>
      <c r="P22" s="74"/>
      <c r="Q22" s="392"/>
      <c r="R22" s="392" t="s">
        <v>222</v>
      </c>
      <c r="S22" s="392"/>
      <c r="T22" s="395"/>
      <c r="U22" s="396"/>
      <c r="V22" s="260"/>
    </row>
    <row r="23" spans="1:23" x14ac:dyDescent="0.25">
      <c r="A23" s="1081"/>
      <c r="B23" s="80">
        <v>3</v>
      </c>
      <c r="C23" s="58"/>
      <c r="D23" s="52"/>
      <c r="E23" s="52"/>
      <c r="F23" s="58"/>
      <c r="G23" s="391"/>
      <c r="H23" s="58"/>
      <c r="I23" s="392"/>
      <c r="J23" s="393"/>
      <c r="K23" s="388"/>
      <c r="L23" s="394"/>
      <c r="M23" s="392"/>
      <c r="N23" s="394"/>
      <c r="O23" s="74"/>
      <c r="P23" s="74"/>
      <c r="Q23" s="392"/>
      <c r="R23" s="392"/>
      <c r="S23" s="392"/>
      <c r="T23" s="395"/>
      <c r="U23" s="396"/>
      <c r="V23" s="260"/>
    </row>
    <row r="24" spans="1:23" x14ac:dyDescent="0.25">
      <c r="A24" s="1081"/>
      <c r="B24" s="80">
        <v>4</v>
      </c>
      <c r="C24" s="58"/>
      <c r="D24" s="52"/>
      <c r="E24" s="52"/>
      <c r="F24" s="58"/>
      <c r="G24" s="391"/>
      <c r="H24" s="58"/>
      <c r="I24" s="392"/>
      <c r="J24" s="393"/>
      <c r="K24" s="388"/>
      <c r="L24" s="394"/>
      <c r="M24" s="392"/>
      <c r="N24" s="394"/>
      <c r="O24" s="74"/>
      <c r="P24" s="74"/>
      <c r="Q24" s="392"/>
      <c r="R24" s="392"/>
      <c r="S24" s="392"/>
      <c r="T24" s="395"/>
      <c r="U24" s="396"/>
      <c r="V24" s="260"/>
    </row>
    <row r="25" spans="1:23" x14ac:dyDescent="0.25">
      <c r="A25" s="1081"/>
      <c r="B25" s="80">
        <v>5</v>
      </c>
      <c r="C25" s="58"/>
      <c r="D25" s="52"/>
      <c r="E25" s="52"/>
      <c r="F25" s="58"/>
      <c r="G25" s="391"/>
      <c r="H25" s="58"/>
      <c r="I25" s="392"/>
      <c r="J25" s="393"/>
      <c r="K25" s="388"/>
      <c r="L25" s="394"/>
      <c r="M25" s="392"/>
      <c r="N25" s="394"/>
      <c r="O25" s="74"/>
      <c r="P25" s="74"/>
      <c r="Q25" s="392"/>
      <c r="R25" s="392"/>
      <c r="S25" s="392"/>
      <c r="T25" s="395"/>
      <c r="U25" s="396"/>
      <c r="V25" s="260"/>
    </row>
    <row r="26" spans="1:23" x14ac:dyDescent="0.25">
      <c r="A26" s="1081"/>
      <c r="B26" s="80">
        <v>6</v>
      </c>
      <c r="C26" s="58"/>
      <c r="D26" s="52"/>
      <c r="E26" s="52"/>
      <c r="F26" s="58"/>
      <c r="G26" s="391"/>
      <c r="H26" s="58"/>
      <c r="I26" s="392"/>
      <c r="J26" s="393"/>
      <c r="K26" s="388"/>
      <c r="L26" s="394"/>
      <c r="M26" s="392"/>
      <c r="N26" s="394"/>
      <c r="O26" s="74"/>
      <c r="P26" s="74"/>
      <c r="Q26" s="392"/>
      <c r="R26" s="392"/>
      <c r="S26" s="392"/>
      <c r="T26" s="395"/>
      <c r="U26" s="396"/>
      <c r="V26" s="260"/>
    </row>
    <row r="27" spans="1:23" x14ac:dyDescent="0.25">
      <c r="A27" s="1081"/>
      <c r="B27" s="80">
        <v>7</v>
      </c>
      <c r="C27" s="58"/>
      <c r="D27" s="52"/>
      <c r="E27" s="52"/>
      <c r="F27" s="58"/>
      <c r="G27" s="391"/>
      <c r="H27" s="58"/>
      <c r="I27" s="392"/>
      <c r="J27" s="393"/>
      <c r="K27" s="388"/>
      <c r="L27" s="394"/>
      <c r="M27" s="392"/>
      <c r="N27" s="394"/>
      <c r="O27" s="74"/>
      <c r="P27" s="74"/>
      <c r="Q27" s="392"/>
      <c r="R27" s="392"/>
      <c r="S27" s="392"/>
      <c r="T27" s="395"/>
      <c r="U27" s="396"/>
      <c r="V27" s="260"/>
    </row>
    <row r="28" spans="1:23" x14ac:dyDescent="0.25">
      <c r="A28" s="1081"/>
      <c r="B28" s="80">
        <v>8</v>
      </c>
      <c r="C28" s="58"/>
      <c r="D28" s="52"/>
      <c r="E28" s="52"/>
      <c r="F28" s="58"/>
      <c r="G28" s="391"/>
      <c r="H28" s="58"/>
      <c r="I28" s="392"/>
      <c r="J28" s="393"/>
      <c r="K28" s="388"/>
      <c r="L28" s="394"/>
      <c r="M28" s="392"/>
      <c r="N28" s="394"/>
      <c r="O28" s="74"/>
      <c r="P28" s="74"/>
      <c r="Q28" s="392"/>
      <c r="R28" s="392"/>
      <c r="S28" s="392"/>
      <c r="T28" s="395"/>
      <c r="U28" s="396"/>
      <c r="V28" s="260"/>
    </row>
    <row r="29" spans="1:23" x14ac:dyDescent="0.25">
      <c r="A29" s="1081"/>
      <c r="B29" s="80">
        <v>9</v>
      </c>
      <c r="C29" s="58"/>
      <c r="D29" s="52"/>
      <c r="E29" s="52"/>
      <c r="F29" s="58"/>
      <c r="G29" s="391"/>
      <c r="H29" s="58"/>
      <c r="I29" s="392"/>
      <c r="J29" s="393"/>
      <c r="K29" s="388"/>
      <c r="L29" s="394"/>
      <c r="M29" s="392"/>
      <c r="N29" s="394"/>
      <c r="O29" s="74"/>
      <c r="P29" s="74"/>
      <c r="Q29" s="392"/>
      <c r="R29" s="392"/>
      <c r="S29" s="392"/>
      <c r="T29" s="395"/>
      <c r="U29" s="396"/>
      <c r="V29" s="260"/>
    </row>
    <row r="30" spans="1:23" ht="15.75" thickBot="1" x14ac:dyDescent="0.3">
      <c r="A30" s="1082"/>
      <c r="B30" s="81">
        <v>10</v>
      </c>
      <c r="C30" s="67"/>
      <c r="D30" s="66"/>
      <c r="E30" s="66"/>
      <c r="F30" s="67"/>
      <c r="G30" s="397"/>
      <c r="H30" s="67"/>
      <c r="I30" s="398"/>
      <c r="J30" s="399"/>
      <c r="K30" s="586"/>
      <c r="L30" s="400"/>
      <c r="M30" s="398"/>
      <c r="N30" s="400"/>
      <c r="O30" s="75"/>
      <c r="P30" s="75"/>
      <c r="Q30" s="398"/>
      <c r="R30" s="398"/>
      <c r="S30" s="398"/>
      <c r="T30" s="401"/>
      <c r="U30" s="402"/>
      <c r="V30" s="260"/>
    </row>
    <row r="31" spans="1:23" ht="25.5" thickBot="1" x14ac:dyDescent="0.3">
      <c r="A31" s="459"/>
      <c r="C31" s="460"/>
      <c r="D31" s="461"/>
      <c r="E31" s="581" t="s">
        <v>223</v>
      </c>
      <c r="F31" s="582">
        <f>COUNTA(F21:F30)</f>
        <v>0</v>
      </c>
      <c r="G31" s="583">
        <f>COUNTA(G21:G30)</f>
        <v>0</v>
      </c>
      <c r="H31" s="460"/>
      <c r="I31" s="377"/>
      <c r="J31" s="462"/>
      <c r="K31" s="462"/>
      <c r="L31" s="463"/>
      <c r="M31" s="1107" t="s">
        <v>354</v>
      </c>
      <c r="N31" s="1108"/>
      <c r="O31" s="589">
        <f>SUM(O21:O30)</f>
        <v>0</v>
      </c>
      <c r="P31" s="590">
        <f>SUM(P21:P30)</f>
        <v>0</v>
      </c>
      <c r="Q31" s="377"/>
      <c r="R31" s="377"/>
      <c r="S31" s="377"/>
      <c r="T31" s="381"/>
      <c r="U31" s="381"/>
      <c r="V31" s="260"/>
    </row>
    <row r="32" spans="1:23" ht="18.75" customHeight="1" thickBot="1" x14ac:dyDescent="0.3">
      <c r="A32" s="408"/>
      <c r="B32" s="409"/>
      <c r="C32" s="342"/>
      <c r="D32" s="342"/>
      <c r="E32" s="342"/>
      <c r="F32" s="409"/>
      <c r="G32" s="342"/>
      <c r="H32" s="342"/>
      <c r="I32" s="409"/>
      <c r="J32" s="409"/>
      <c r="K32" s="409"/>
      <c r="L32" s="342"/>
      <c r="M32" s="465"/>
      <c r="N32" s="465"/>
      <c r="O32" s="466"/>
      <c r="P32" s="466"/>
      <c r="Q32" s="342"/>
      <c r="R32" s="342"/>
      <c r="S32" s="342"/>
      <c r="T32" s="410"/>
      <c r="U32" s="411"/>
      <c r="V32" s="348"/>
    </row>
    <row r="33" spans="1:22" ht="15.75" thickBot="1" x14ac:dyDescent="0.3">
      <c r="A33" s="68"/>
      <c r="V33" s="260"/>
    </row>
    <row r="34" spans="1:22" ht="15.75" thickBot="1" x14ac:dyDescent="0.3">
      <c r="A34" s="90" t="s">
        <v>9</v>
      </c>
      <c r="B34" s="1100" t="s">
        <v>34</v>
      </c>
      <c r="C34" s="1101"/>
      <c r="E34" s="1102" t="s">
        <v>189</v>
      </c>
      <c r="F34" s="1103"/>
      <c r="G34" s="1104">
        <f>VLOOKUP(B34,'Urbano.Piano inv. forn'!$D$20:$H$39,3,FALSE)</f>
        <v>0</v>
      </c>
      <c r="H34" s="1105"/>
      <c r="I34" s="44"/>
      <c r="J34" s="1102" t="s">
        <v>190</v>
      </c>
      <c r="K34" s="1106"/>
      <c r="L34" s="1103"/>
      <c r="M34" s="1104">
        <f>VLOOKUP(B34,'Urbano.Piano inv. forn'!$D$20:$H$39,4,FALSE)</f>
        <v>0</v>
      </c>
      <c r="N34" s="1105"/>
      <c r="P34" s="97" t="s">
        <v>191</v>
      </c>
      <c r="Q34" s="380"/>
      <c r="S34" s="98" t="s">
        <v>192</v>
      </c>
      <c r="T34" s="1085"/>
      <c r="U34" s="1086"/>
      <c r="V34" s="260"/>
    </row>
    <row r="35" spans="1:22" ht="15.75" thickBot="1" x14ac:dyDescent="0.3">
      <c r="A35" s="68"/>
      <c r="B35" s="54"/>
      <c r="C35" s="54"/>
      <c r="E35" s="55"/>
      <c r="F35" s="55"/>
      <c r="G35" s="56"/>
      <c r="H35" s="56"/>
      <c r="I35" s="44"/>
      <c r="J35" s="55"/>
      <c r="K35" s="55"/>
      <c r="L35" s="55"/>
      <c r="M35" s="56"/>
      <c r="N35" s="56"/>
      <c r="P35" s="57"/>
      <c r="S35" s="53"/>
      <c r="T35" s="381"/>
      <c r="V35" s="69"/>
    </row>
    <row r="36" spans="1:22" ht="28.5" customHeight="1" thickBot="1" x14ac:dyDescent="0.3">
      <c r="A36" s="1087" t="s">
        <v>12</v>
      </c>
      <c r="B36" s="1088"/>
      <c r="C36" s="1088"/>
      <c r="D36" s="1089"/>
      <c r="E36" s="1090">
        <f>VLOOKUP(B34,'Urbano.Piano inv. forn'!$D$20:$V$39,17,FALSE)</f>
        <v>0</v>
      </c>
      <c r="F36" s="1091"/>
      <c r="G36" s="1091"/>
      <c r="H36" s="1092"/>
      <c r="I36" s="44"/>
      <c r="J36" s="1093" t="s">
        <v>56</v>
      </c>
      <c r="K36" s="1094"/>
      <c r="L36" s="1095"/>
      <c r="M36" s="1090">
        <f>VLOOKUP(B34,'Urbano.Piano inv. forn'!$D$20:$V$39,19,FALSE)</f>
        <v>0</v>
      </c>
      <c r="N36" s="1092"/>
      <c r="O36" s="65"/>
      <c r="P36" s="96" t="s">
        <v>14</v>
      </c>
      <c r="Q36" s="70">
        <f>M36+E36</f>
        <v>0</v>
      </c>
      <c r="S36" s="98" t="s">
        <v>193</v>
      </c>
      <c r="T36" s="1085"/>
      <c r="U36" s="1086"/>
      <c r="V36" s="69"/>
    </row>
    <row r="37" spans="1:22" ht="15.75" thickBot="1" x14ac:dyDescent="0.3">
      <c r="A37" s="71"/>
      <c r="B37" s="72"/>
      <c r="C37" s="72"/>
      <c r="D37" s="72"/>
      <c r="E37" s="73"/>
      <c r="F37" s="73"/>
      <c r="G37" s="73"/>
      <c r="H37" s="73"/>
      <c r="I37" s="44"/>
      <c r="J37" s="55"/>
      <c r="K37" s="55"/>
      <c r="L37" s="55"/>
      <c r="M37" s="73"/>
      <c r="N37" s="73"/>
      <c r="O37" s="65"/>
      <c r="P37" s="53"/>
      <c r="Q37" s="65"/>
      <c r="S37" s="53"/>
      <c r="T37" s="382"/>
      <c r="U37" s="382"/>
      <c r="V37" s="260"/>
    </row>
    <row r="38" spans="1:22" ht="79.5" customHeight="1" x14ac:dyDescent="0.25">
      <c r="A38" s="1096" t="s">
        <v>194</v>
      </c>
      <c r="B38" s="1098" t="s">
        <v>195</v>
      </c>
      <c r="C38" s="1098" t="s">
        <v>196</v>
      </c>
      <c r="D38" s="91" t="s">
        <v>197</v>
      </c>
      <c r="E38" s="92" t="s">
        <v>198</v>
      </c>
      <c r="F38" s="91" t="s">
        <v>199</v>
      </c>
      <c r="G38" s="91" t="s">
        <v>200</v>
      </c>
      <c r="H38" s="93" t="s">
        <v>168</v>
      </c>
      <c r="I38" s="93" t="s">
        <v>201</v>
      </c>
      <c r="J38" s="93" t="s">
        <v>202</v>
      </c>
      <c r="K38" s="93" t="s">
        <v>444</v>
      </c>
      <c r="L38" s="93" t="s">
        <v>203</v>
      </c>
      <c r="M38" s="93" t="s">
        <v>204</v>
      </c>
      <c r="N38" s="93" t="s">
        <v>205</v>
      </c>
      <c r="O38" s="93" t="s">
        <v>206</v>
      </c>
      <c r="P38" s="93" t="s">
        <v>207</v>
      </c>
      <c r="Q38" s="93" t="s">
        <v>208</v>
      </c>
      <c r="R38" s="93" t="s">
        <v>209</v>
      </c>
      <c r="S38" s="93" t="s">
        <v>210</v>
      </c>
      <c r="T38" s="93" t="s">
        <v>476</v>
      </c>
      <c r="U38" s="94" t="s">
        <v>211</v>
      </c>
      <c r="V38" s="383"/>
    </row>
    <row r="39" spans="1:22" ht="42" customHeight="1" thickBot="1" x14ac:dyDescent="0.3">
      <c r="A39" s="1097"/>
      <c r="B39" s="1099"/>
      <c r="C39" s="1099"/>
      <c r="D39" s="95" t="s">
        <v>212</v>
      </c>
      <c r="E39" s="95" t="s">
        <v>213</v>
      </c>
      <c r="F39" s="95" t="s">
        <v>214</v>
      </c>
      <c r="G39" s="95" t="s">
        <v>214</v>
      </c>
      <c r="H39" s="95" t="s">
        <v>28</v>
      </c>
      <c r="I39" s="95" t="s">
        <v>29</v>
      </c>
      <c r="J39" s="95" t="s">
        <v>215</v>
      </c>
      <c r="K39" s="95" t="s">
        <v>216</v>
      </c>
      <c r="L39" s="95" t="s">
        <v>216</v>
      </c>
      <c r="M39" s="95" t="s">
        <v>217</v>
      </c>
      <c r="N39" s="95" t="s">
        <v>216</v>
      </c>
      <c r="O39" s="95" t="s">
        <v>218</v>
      </c>
      <c r="P39" s="95" t="s">
        <v>445</v>
      </c>
      <c r="Q39" s="95" t="s">
        <v>219</v>
      </c>
      <c r="R39" s="95" t="s">
        <v>220</v>
      </c>
      <c r="S39" s="95" t="s">
        <v>221</v>
      </c>
      <c r="T39" s="95" t="s">
        <v>221</v>
      </c>
      <c r="U39" s="384"/>
      <c r="V39" s="383"/>
    </row>
    <row r="40" spans="1:22" x14ac:dyDescent="0.25">
      <c r="A40" s="1081" t="str">
        <f>B34</f>
        <v>urb.m.3</v>
      </c>
      <c r="B40" s="79">
        <v>1</v>
      </c>
      <c r="C40" s="117"/>
      <c r="D40" s="59"/>
      <c r="E40" s="59"/>
      <c r="F40" s="117"/>
      <c r="G40" s="385"/>
      <c r="H40" s="60"/>
      <c r="I40" s="386"/>
      <c r="J40" s="387"/>
      <c r="K40" s="388"/>
      <c r="L40" s="388"/>
      <c r="M40" s="386"/>
      <c r="N40" s="388"/>
      <c r="O40" s="83"/>
      <c r="P40" s="83"/>
      <c r="Q40" s="386"/>
      <c r="R40" s="386"/>
      <c r="S40" s="386"/>
      <c r="T40" s="389"/>
      <c r="U40" s="390"/>
      <c r="V40" s="260"/>
    </row>
    <row r="41" spans="1:22" x14ac:dyDescent="0.25">
      <c r="A41" s="1081"/>
      <c r="B41" s="80">
        <v>2</v>
      </c>
      <c r="C41" s="58"/>
      <c r="D41" s="52"/>
      <c r="E41" s="52"/>
      <c r="F41" s="58"/>
      <c r="G41" s="391"/>
      <c r="H41" s="58"/>
      <c r="I41" s="392"/>
      <c r="J41" s="393"/>
      <c r="K41" s="388"/>
      <c r="L41" s="394"/>
      <c r="M41" s="392"/>
      <c r="N41" s="394"/>
      <c r="O41" s="74"/>
      <c r="P41" s="74"/>
      <c r="Q41" s="392"/>
      <c r="R41" s="392" t="s">
        <v>222</v>
      </c>
      <c r="S41" s="392"/>
      <c r="T41" s="395"/>
      <c r="U41" s="396"/>
      <c r="V41" s="260"/>
    </row>
    <row r="42" spans="1:22" x14ac:dyDescent="0.25">
      <c r="A42" s="1081"/>
      <c r="B42" s="80">
        <v>3</v>
      </c>
      <c r="C42" s="58"/>
      <c r="D42" s="52"/>
      <c r="E42" s="52"/>
      <c r="F42" s="58"/>
      <c r="G42" s="391"/>
      <c r="H42" s="58"/>
      <c r="I42" s="392"/>
      <c r="J42" s="393"/>
      <c r="K42" s="388"/>
      <c r="L42" s="394"/>
      <c r="M42" s="392"/>
      <c r="N42" s="394"/>
      <c r="O42" s="74"/>
      <c r="P42" s="74"/>
      <c r="Q42" s="392"/>
      <c r="R42" s="392"/>
      <c r="S42" s="392"/>
      <c r="T42" s="395"/>
      <c r="U42" s="396"/>
      <c r="V42" s="260"/>
    </row>
    <row r="43" spans="1:22" x14ac:dyDescent="0.25">
      <c r="A43" s="1081"/>
      <c r="B43" s="80">
        <v>4</v>
      </c>
      <c r="C43" s="58"/>
      <c r="D43" s="52"/>
      <c r="E43" s="52"/>
      <c r="F43" s="58"/>
      <c r="G43" s="391"/>
      <c r="H43" s="58"/>
      <c r="I43" s="392"/>
      <c r="J43" s="393"/>
      <c r="K43" s="388"/>
      <c r="L43" s="394"/>
      <c r="M43" s="392"/>
      <c r="N43" s="394"/>
      <c r="O43" s="74"/>
      <c r="P43" s="74"/>
      <c r="Q43" s="392"/>
      <c r="R43" s="392"/>
      <c r="S43" s="392"/>
      <c r="T43" s="395"/>
      <c r="U43" s="396"/>
      <c r="V43" s="260"/>
    </row>
    <row r="44" spans="1:22" x14ac:dyDescent="0.25">
      <c r="A44" s="1081"/>
      <c r="B44" s="80">
        <v>5</v>
      </c>
      <c r="C44" s="58"/>
      <c r="D44" s="52"/>
      <c r="E44" s="52"/>
      <c r="F44" s="58"/>
      <c r="G44" s="391"/>
      <c r="H44" s="58"/>
      <c r="I44" s="392"/>
      <c r="J44" s="393"/>
      <c r="K44" s="388"/>
      <c r="L44" s="394"/>
      <c r="M44" s="392"/>
      <c r="N44" s="394"/>
      <c r="O44" s="74"/>
      <c r="P44" s="74"/>
      <c r="Q44" s="392"/>
      <c r="R44" s="392"/>
      <c r="S44" s="392"/>
      <c r="T44" s="395"/>
      <c r="U44" s="396"/>
      <c r="V44" s="260"/>
    </row>
    <row r="45" spans="1:22" x14ac:dyDescent="0.25">
      <c r="A45" s="1081"/>
      <c r="B45" s="80">
        <v>6</v>
      </c>
      <c r="C45" s="58"/>
      <c r="D45" s="52"/>
      <c r="E45" s="52"/>
      <c r="F45" s="58"/>
      <c r="G45" s="391"/>
      <c r="H45" s="58"/>
      <c r="I45" s="392"/>
      <c r="J45" s="393"/>
      <c r="K45" s="388"/>
      <c r="L45" s="394"/>
      <c r="M45" s="392"/>
      <c r="N45" s="394"/>
      <c r="O45" s="74"/>
      <c r="P45" s="74"/>
      <c r="Q45" s="392"/>
      <c r="R45" s="392"/>
      <c r="S45" s="392"/>
      <c r="T45" s="395"/>
      <c r="U45" s="396"/>
      <c r="V45" s="260"/>
    </row>
    <row r="46" spans="1:22" x14ac:dyDescent="0.25">
      <c r="A46" s="1081"/>
      <c r="B46" s="80">
        <v>7</v>
      </c>
      <c r="C46" s="58"/>
      <c r="D46" s="52"/>
      <c r="E46" s="52"/>
      <c r="F46" s="58"/>
      <c r="G46" s="391"/>
      <c r="H46" s="58"/>
      <c r="I46" s="392"/>
      <c r="J46" s="393"/>
      <c r="K46" s="388"/>
      <c r="L46" s="394"/>
      <c r="M46" s="392"/>
      <c r="N46" s="394"/>
      <c r="O46" s="74"/>
      <c r="P46" s="74"/>
      <c r="Q46" s="392"/>
      <c r="R46" s="392"/>
      <c r="S46" s="392"/>
      <c r="T46" s="395"/>
      <c r="U46" s="396"/>
      <c r="V46" s="260"/>
    </row>
    <row r="47" spans="1:22" x14ac:dyDescent="0.25">
      <c r="A47" s="1081"/>
      <c r="B47" s="80">
        <v>8</v>
      </c>
      <c r="C47" s="58"/>
      <c r="D47" s="52"/>
      <c r="E47" s="52"/>
      <c r="F47" s="58"/>
      <c r="G47" s="391"/>
      <c r="H47" s="58"/>
      <c r="I47" s="392"/>
      <c r="J47" s="393"/>
      <c r="K47" s="388"/>
      <c r="L47" s="394"/>
      <c r="M47" s="392"/>
      <c r="N47" s="394"/>
      <c r="O47" s="74"/>
      <c r="P47" s="74"/>
      <c r="Q47" s="392"/>
      <c r="R47" s="392"/>
      <c r="S47" s="392"/>
      <c r="T47" s="395"/>
      <c r="U47" s="396"/>
      <c r="V47" s="260"/>
    </row>
    <row r="48" spans="1:22" x14ac:dyDescent="0.25">
      <c r="A48" s="1081"/>
      <c r="B48" s="80">
        <v>9</v>
      </c>
      <c r="C48" s="58"/>
      <c r="D48" s="52"/>
      <c r="E48" s="52"/>
      <c r="F48" s="58"/>
      <c r="G48" s="391"/>
      <c r="H48" s="58"/>
      <c r="I48" s="392"/>
      <c r="J48" s="393"/>
      <c r="K48" s="388"/>
      <c r="L48" s="394"/>
      <c r="M48" s="392"/>
      <c r="N48" s="394"/>
      <c r="O48" s="74"/>
      <c r="P48" s="74"/>
      <c r="Q48" s="392"/>
      <c r="R48" s="392"/>
      <c r="S48" s="392"/>
      <c r="T48" s="395"/>
      <c r="U48" s="396"/>
      <c r="V48" s="260"/>
    </row>
    <row r="49" spans="1:22" ht="15.75" thickBot="1" x14ac:dyDescent="0.3">
      <c r="A49" s="1082"/>
      <c r="B49" s="81">
        <v>10</v>
      </c>
      <c r="C49" s="67"/>
      <c r="D49" s="66"/>
      <c r="E49" s="66"/>
      <c r="F49" s="67"/>
      <c r="G49" s="397"/>
      <c r="H49" s="67"/>
      <c r="I49" s="398"/>
      <c r="J49" s="399"/>
      <c r="K49" s="586"/>
      <c r="L49" s="400"/>
      <c r="M49" s="398"/>
      <c r="N49" s="400"/>
      <c r="O49" s="75"/>
      <c r="P49" s="75"/>
      <c r="Q49" s="398"/>
      <c r="R49" s="398"/>
      <c r="S49" s="398"/>
      <c r="T49" s="401"/>
      <c r="U49" s="402"/>
      <c r="V49" s="260"/>
    </row>
    <row r="50" spans="1:22" ht="25.5" thickBot="1" x14ac:dyDescent="0.3">
      <c r="A50" s="68"/>
      <c r="B50" s="53"/>
      <c r="C50" s="53"/>
      <c r="D50" s="53"/>
      <c r="E50" s="581" t="s">
        <v>223</v>
      </c>
      <c r="F50" s="582">
        <f>COUNTA(F40:F49)</f>
        <v>0</v>
      </c>
      <c r="G50" s="583">
        <f>COUNTA(G40:G49)</f>
        <v>0</v>
      </c>
      <c r="H50" s="403"/>
      <c r="I50" s="403"/>
      <c r="J50" s="404"/>
      <c r="K50" s="404"/>
      <c r="L50" s="403"/>
      <c r="M50" s="1107" t="s">
        <v>354</v>
      </c>
      <c r="N50" s="1108"/>
      <c r="O50" s="589">
        <f>SUM(O40:O49)</f>
        <v>0</v>
      </c>
      <c r="P50" s="590">
        <f>SUM(P40:P49)</f>
        <v>0</v>
      </c>
      <c r="Q50" s="53"/>
      <c r="S50" s="53"/>
      <c r="T50" s="57"/>
      <c r="U50" s="405"/>
      <c r="V50" s="406"/>
    </row>
    <row r="51" spans="1:22" ht="15.75" thickBot="1" x14ac:dyDescent="0.3">
      <c r="A51" s="408"/>
      <c r="B51" s="409"/>
      <c r="C51" s="342"/>
      <c r="D51" s="342"/>
      <c r="E51" s="342"/>
      <c r="F51" s="409"/>
      <c r="G51" s="342"/>
      <c r="H51" s="342"/>
      <c r="I51" s="409"/>
      <c r="J51" s="409"/>
      <c r="K51" s="409"/>
      <c r="L51" s="342"/>
      <c r="M51" s="342"/>
      <c r="N51" s="342"/>
      <c r="O51" s="342"/>
      <c r="P51" s="342"/>
      <c r="Q51" s="342"/>
      <c r="R51" s="342"/>
      <c r="S51" s="342"/>
      <c r="T51" s="410"/>
      <c r="U51" s="411"/>
      <c r="V51" s="348"/>
    </row>
    <row r="52" spans="1:22" ht="15.75" thickBot="1" x14ac:dyDescent="0.3">
      <c r="A52" s="378"/>
      <c r="B52" s="256"/>
      <c r="C52" s="187"/>
      <c r="D52" s="187"/>
      <c r="E52" s="187"/>
      <c r="F52" s="256"/>
      <c r="G52" s="187"/>
      <c r="H52" s="187"/>
      <c r="I52" s="256"/>
      <c r="J52" s="256"/>
      <c r="K52" s="256"/>
      <c r="L52" s="187"/>
      <c r="M52" s="187"/>
      <c r="N52" s="187"/>
      <c r="O52" s="187"/>
      <c r="P52" s="187"/>
      <c r="Q52" s="187"/>
      <c r="R52" s="187"/>
      <c r="S52" s="187"/>
      <c r="T52" s="379"/>
      <c r="U52" s="379"/>
      <c r="V52" s="258"/>
    </row>
    <row r="53" spans="1:22" ht="15.75" thickBot="1" x14ac:dyDescent="0.3">
      <c r="A53" s="90" t="s">
        <v>9</v>
      </c>
      <c r="B53" s="1100" t="s">
        <v>34</v>
      </c>
      <c r="C53" s="1101"/>
      <c r="E53" s="1102" t="s">
        <v>189</v>
      </c>
      <c r="F53" s="1103"/>
      <c r="G53" s="1104">
        <f>VLOOKUP(B53,'Urbano.Piano inv. forn'!$D$20:$H$39,3,FALSE)</f>
        <v>0</v>
      </c>
      <c r="H53" s="1105"/>
      <c r="I53" s="44"/>
      <c r="J53" s="1102" t="s">
        <v>190</v>
      </c>
      <c r="K53" s="1106"/>
      <c r="L53" s="1103"/>
      <c r="M53" s="1104">
        <f>VLOOKUP(B53,'Urbano.Piano inv. forn'!$D$20:$H$39,4,FALSE)</f>
        <v>0</v>
      </c>
      <c r="N53" s="1105"/>
      <c r="P53" s="97" t="s">
        <v>191</v>
      </c>
      <c r="Q53" s="380"/>
      <c r="S53" s="98" t="s">
        <v>192</v>
      </c>
      <c r="T53" s="1085"/>
      <c r="U53" s="1086"/>
      <c r="V53" s="260"/>
    </row>
    <row r="54" spans="1:22" ht="15.75" thickBot="1" x14ac:dyDescent="0.3">
      <c r="A54" s="68"/>
      <c r="B54" s="54"/>
      <c r="C54" s="54"/>
      <c r="E54" s="55"/>
      <c r="F54" s="55"/>
      <c r="G54" s="56"/>
      <c r="H54" s="56"/>
      <c r="I54" s="44"/>
      <c r="J54" s="55"/>
      <c r="K54" s="55"/>
      <c r="L54" s="55"/>
      <c r="M54" s="56"/>
      <c r="N54" s="56"/>
      <c r="P54" s="57"/>
      <c r="S54" s="53"/>
      <c r="T54" s="381"/>
      <c r="V54" s="69"/>
    </row>
    <row r="55" spans="1:22" ht="28.5" customHeight="1" thickBot="1" x14ac:dyDescent="0.3">
      <c r="A55" s="1087" t="s">
        <v>12</v>
      </c>
      <c r="B55" s="1088"/>
      <c r="C55" s="1088"/>
      <c r="D55" s="1089"/>
      <c r="E55" s="1090">
        <f>VLOOKUP(B53,'Urbano.Piano inv. forn'!$D$20:$V$39,17,FALSE)</f>
        <v>0</v>
      </c>
      <c r="F55" s="1091"/>
      <c r="G55" s="1091"/>
      <c r="H55" s="1092"/>
      <c r="I55" s="44"/>
      <c r="J55" s="1093" t="s">
        <v>56</v>
      </c>
      <c r="K55" s="1094"/>
      <c r="L55" s="1095"/>
      <c r="M55" s="1090">
        <f>VLOOKUP(B53,'Urbano.Piano inv. forn'!$D$20:$V$39,19,FALSE)</f>
        <v>0</v>
      </c>
      <c r="N55" s="1092"/>
      <c r="O55" s="65"/>
      <c r="P55" s="96" t="s">
        <v>14</v>
      </c>
      <c r="Q55" s="70">
        <f>M55+E55</f>
        <v>0</v>
      </c>
      <c r="S55" s="98" t="s">
        <v>193</v>
      </c>
      <c r="T55" s="1085"/>
      <c r="U55" s="1086"/>
      <c r="V55" s="69"/>
    </row>
    <row r="56" spans="1:22" ht="15.75" thickBot="1" x14ac:dyDescent="0.3">
      <c r="A56" s="71"/>
      <c r="B56" s="72"/>
      <c r="C56" s="72"/>
      <c r="D56" s="72"/>
      <c r="E56" s="73"/>
      <c r="F56" s="73"/>
      <c r="G56" s="73"/>
      <c r="H56" s="73"/>
      <c r="I56" s="44"/>
      <c r="J56" s="55"/>
      <c r="K56" s="55"/>
      <c r="L56" s="55"/>
      <c r="M56" s="73"/>
      <c r="N56" s="73"/>
      <c r="O56" s="65"/>
      <c r="P56" s="53"/>
      <c r="Q56" s="65"/>
      <c r="S56" s="53"/>
      <c r="T56" s="382"/>
      <c r="U56" s="382"/>
      <c r="V56" s="260"/>
    </row>
    <row r="57" spans="1:22" ht="60" x14ac:dyDescent="0.25">
      <c r="A57" s="1096" t="s">
        <v>194</v>
      </c>
      <c r="B57" s="1098" t="s">
        <v>195</v>
      </c>
      <c r="C57" s="1098" t="s">
        <v>196</v>
      </c>
      <c r="D57" s="91" t="s">
        <v>197</v>
      </c>
      <c r="E57" s="92" t="s">
        <v>198</v>
      </c>
      <c r="F57" s="91" t="s">
        <v>199</v>
      </c>
      <c r="G57" s="91" t="s">
        <v>200</v>
      </c>
      <c r="H57" s="93" t="s">
        <v>168</v>
      </c>
      <c r="I57" s="93" t="s">
        <v>201</v>
      </c>
      <c r="J57" s="93" t="s">
        <v>202</v>
      </c>
      <c r="K57" s="93" t="s">
        <v>444</v>
      </c>
      <c r="L57" s="93" t="s">
        <v>203</v>
      </c>
      <c r="M57" s="93" t="s">
        <v>204</v>
      </c>
      <c r="N57" s="93" t="s">
        <v>205</v>
      </c>
      <c r="O57" s="93" t="s">
        <v>206</v>
      </c>
      <c r="P57" s="93" t="s">
        <v>207</v>
      </c>
      <c r="Q57" s="93" t="s">
        <v>208</v>
      </c>
      <c r="R57" s="93" t="s">
        <v>209</v>
      </c>
      <c r="S57" s="93" t="s">
        <v>210</v>
      </c>
      <c r="T57" s="93" t="s">
        <v>476</v>
      </c>
      <c r="U57" s="94" t="s">
        <v>211</v>
      </c>
      <c r="V57" s="383"/>
    </row>
    <row r="58" spans="1:22" ht="24.75" thickBot="1" x14ac:dyDescent="0.3">
      <c r="A58" s="1097"/>
      <c r="B58" s="1099"/>
      <c r="C58" s="1099"/>
      <c r="D58" s="95" t="s">
        <v>212</v>
      </c>
      <c r="E58" s="95" t="s">
        <v>213</v>
      </c>
      <c r="F58" s="95" t="s">
        <v>214</v>
      </c>
      <c r="G58" s="95" t="s">
        <v>214</v>
      </c>
      <c r="H58" s="95" t="s">
        <v>28</v>
      </c>
      <c r="I58" s="95" t="s">
        <v>29</v>
      </c>
      <c r="J58" s="95" t="s">
        <v>215</v>
      </c>
      <c r="K58" s="95" t="s">
        <v>216</v>
      </c>
      <c r="L58" s="95" t="s">
        <v>216</v>
      </c>
      <c r="M58" s="95" t="s">
        <v>217</v>
      </c>
      <c r="N58" s="95" t="s">
        <v>216</v>
      </c>
      <c r="O58" s="95" t="s">
        <v>218</v>
      </c>
      <c r="P58" s="95" t="s">
        <v>445</v>
      </c>
      <c r="Q58" s="95" t="s">
        <v>219</v>
      </c>
      <c r="R58" s="95" t="s">
        <v>220</v>
      </c>
      <c r="S58" s="95" t="s">
        <v>221</v>
      </c>
      <c r="T58" s="95" t="s">
        <v>221</v>
      </c>
      <c r="U58" s="384"/>
      <c r="V58" s="383"/>
    </row>
    <row r="59" spans="1:22" x14ac:dyDescent="0.25">
      <c r="A59" s="1081" t="str">
        <f>B53</f>
        <v>urb.m.3</v>
      </c>
      <c r="B59" s="79">
        <v>1</v>
      </c>
      <c r="C59" s="117"/>
      <c r="D59" s="59"/>
      <c r="E59" s="59"/>
      <c r="F59" s="117"/>
      <c r="G59" s="385"/>
      <c r="H59" s="60"/>
      <c r="I59" s="386"/>
      <c r="J59" s="387"/>
      <c r="K59" s="388"/>
      <c r="L59" s="388"/>
      <c r="M59" s="386"/>
      <c r="N59" s="388"/>
      <c r="O59" s="83"/>
      <c r="P59" s="83"/>
      <c r="Q59" s="386"/>
      <c r="R59" s="386"/>
      <c r="S59" s="386"/>
      <c r="T59" s="389"/>
      <c r="U59" s="390"/>
      <c r="V59" s="260"/>
    </row>
    <row r="60" spans="1:22" x14ac:dyDescent="0.25">
      <c r="A60" s="1081"/>
      <c r="B60" s="80">
        <v>2</v>
      </c>
      <c r="C60" s="58"/>
      <c r="D60" s="52"/>
      <c r="E60" s="52"/>
      <c r="F60" s="58"/>
      <c r="G60" s="391"/>
      <c r="H60" s="58"/>
      <c r="I60" s="392"/>
      <c r="J60" s="393"/>
      <c r="K60" s="388"/>
      <c r="L60" s="394"/>
      <c r="M60" s="392"/>
      <c r="N60" s="394"/>
      <c r="O60" s="74"/>
      <c r="P60" s="74"/>
      <c r="Q60" s="392"/>
      <c r="R60" s="392" t="s">
        <v>222</v>
      </c>
      <c r="S60" s="392"/>
      <c r="T60" s="395"/>
      <c r="U60" s="396"/>
      <c r="V60" s="260"/>
    </row>
    <row r="61" spans="1:22" x14ac:dyDescent="0.25">
      <c r="A61" s="1081"/>
      <c r="B61" s="80">
        <v>3</v>
      </c>
      <c r="C61" s="58"/>
      <c r="D61" s="52"/>
      <c r="E61" s="52"/>
      <c r="F61" s="58"/>
      <c r="G61" s="391"/>
      <c r="H61" s="58"/>
      <c r="I61" s="392"/>
      <c r="J61" s="393"/>
      <c r="K61" s="388"/>
      <c r="L61" s="394"/>
      <c r="M61" s="392"/>
      <c r="N61" s="394"/>
      <c r="O61" s="74"/>
      <c r="P61" s="74"/>
      <c r="Q61" s="392"/>
      <c r="R61" s="392"/>
      <c r="S61" s="392"/>
      <c r="T61" s="395"/>
      <c r="U61" s="396"/>
      <c r="V61" s="260"/>
    </row>
    <row r="62" spans="1:22" x14ac:dyDescent="0.25">
      <c r="A62" s="1081"/>
      <c r="B62" s="80">
        <v>4</v>
      </c>
      <c r="C62" s="58"/>
      <c r="D62" s="52"/>
      <c r="E62" s="52"/>
      <c r="F62" s="58"/>
      <c r="G62" s="391"/>
      <c r="H62" s="58"/>
      <c r="I62" s="392"/>
      <c r="J62" s="393"/>
      <c r="K62" s="388"/>
      <c r="L62" s="394"/>
      <c r="M62" s="392"/>
      <c r="N62" s="394"/>
      <c r="O62" s="74"/>
      <c r="P62" s="74"/>
      <c r="Q62" s="392"/>
      <c r="R62" s="392"/>
      <c r="S62" s="392"/>
      <c r="T62" s="395"/>
      <c r="U62" s="396"/>
      <c r="V62" s="260"/>
    </row>
    <row r="63" spans="1:22" x14ac:dyDescent="0.25">
      <c r="A63" s="1081"/>
      <c r="B63" s="80">
        <v>5</v>
      </c>
      <c r="C63" s="58"/>
      <c r="D63" s="52"/>
      <c r="E63" s="52"/>
      <c r="F63" s="58"/>
      <c r="G63" s="391"/>
      <c r="H63" s="58"/>
      <c r="I63" s="392"/>
      <c r="J63" s="393"/>
      <c r="K63" s="388"/>
      <c r="L63" s="394"/>
      <c r="M63" s="392"/>
      <c r="N63" s="394"/>
      <c r="O63" s="74"/>
      <c r="P63" s="74"/>
      <c r="Q63" s="392"/>
      <c r="R63" s="392"/>
      <c r="S63" s="392"/>
      <c r="T63" s="395"/>
      <c r="U63" s="396"/>
      <c r="V63" s="260"/>
    </row>
    <row r="64" spans="1:22" x14ac:dyDescent="0.25">
      <c r="A64" s="1081"/>
      <c r="B64" s="80">
        <v>6</v>
      </c>
      <c r="C64" s="58"/>
      <c r="D64" s="52"/>
      <c r="E64" s="52"/>
      <c r="F64" s="58"/>
      <c r="G64" s="391"/>
      <c r="H64" s="58"/>
      <c r="I64" s="392"/>
      <c r="J64" s="393"/>
      <c r="K64" s="388"/>
      <c r="L64" s="394"/>
      <c r="M64" s="392"/>
      <c r="N64" s="394"/>
      <c r="O64" s="74"/>
      <c r="P64" s="74"/>
      <c r="Q64" s="392"/>
      <c r="R64" s="392"/>
      <c r="S64" s="392"/>
      <c r="T64" s="395"/>
      <c r="U64" s="396"/>
      <c r="V64" s="260"/>
    </row>
    <row r="65" spans="1:22" x14ac:dyDescent="0.25">
      <c r="A65" s="1081"/>
      <c r="B65" s="80">
        <v>7</v>
      </c>
      <c r="C65" s="58"/>
      <c r="D65" s="52"/>
      <c r="E65" s="52"/>
      <c r="F65" s="58"/>
      <c r="G65" s="391"/>
      <c r="H65" s="58"/>
      <c r="I65" s="392"/>
      <c r="J65" s="393"/>
      <c r="K65" s="388"/>
      <c r="L65" s="394"/>
      <c r="M65" s="392"/>
      <c r="N65" s="394"/>
      <c r="O65" s="74"/>
      <c r="P65" s="74"/>
      <c r="Q65" s="392"/>
      <c r="R65" s="392"/>
      <c r="S65" s="392"/>
      <c r="T65" s="395"/>
      <c r="U65" s="396"/>
      <c r="V65" s="260"/>
    </row>
    <row r="66" spans="1:22" x14ac:dyDescent="0.25">
      <c r="A66" s="1081"/>
      <c r="B66" s="80">
        <v>8</v>
      </c>
      <c r="C66" s="58"/>
      <c r="D66" s="52"/>
      <c r="E66" s="52"/>
      <c r="F66" s="58"/>
      <c r="G66" s="391"/>
      <c r="H66" s="58"/>
      <c r="I66" s="392"/>
      <c r="J66" s="393"/>
      <c r="K66" s="388"/>
      <c r="L66" s="394"/>
      <c r="M66" s="392"/>
      <c r="N66" s="394"/>
      <c r="O66" s="74"/>
      <c r="P66" s="74"/>
      <c r="Q66" s="392"/>
      <c r="R66" s="392"/>
      <c r="S66" s="392"/>
      <c r="T66" s="395"/>
      <c r="U66" s="396"/>
      <c r="V66" s="260"/>
    </row>
    <row r="67" spans="1:22" x14ac:dyDescent="0.25">
      <c r="A67" s="1081"/>
      <c r="B67" s="80">
        <v>9</v>
      </c>
      <c r="C67" s="58"/>
      <c r="D67" s="52"/>
      <c r="E67" s="52"/>
      <c r="F67" s="58"/>
      <c r="G67" s="391"/>
      <c r="H67" s="58"/>
      <c r="I67" s="392"/>
      <c r="J67" s="393"/>
      <c r="K67" s="388"/>
      <c r="L67" s="394"/>
      <c r="M67" s="392"/>
      <c r="N67" s="394"/>
      <c r="O67" s="74"/>
      <c r="P67" s="74"/>
      <c r="Q67" s="392"/>
      <c r="R67" s="392"/>
      <c r="S67" s="392"/>
      <c r="T67" s="395"/>
      <c r="U67" s="396"/>
      <c r="V67" s="260"/>
    </row>
    <row r="68" spans="1:22" ht="15.75" thickBot="1" x14ac:dyDescent="0.3">
      <c r="A68" s="1082"/>
      <c r="B68" s="81">
        <v>10</v>
      </c>
      <c r="C68" s="67"/>
      <c r="D68" s="66"/>
      <c r="E68" s="66"/>
      <c r="F68" s="67"/>
      <c r="G68" s="397"/>
      <c r="H68" s="67"/>
      <c r="I68" s="398"/>
      <c r="J68" s="399"/>
      <c r="K68" s="586"/>
      <c r="L68" s="400"/>
      <c r="M68" s="398"/>
      <c r="N68" s="400"/>
      <c r="O68" s="75"/>
      <c r="P68" s="75"/>
      <c r="Q68" s="398"/>
      <c r="R68" s="398"/>
      <c r="S68" s="398"/>
      <c r="T68" s="401"/>
      <c r="U68" s="402"/>
      <c r="V68" s="260"/>
    </row>
    <row r="69" spans="1:22" ht="25.5" thickBot="1" x14ac:dyDescent="0.3">
      <c r="A69" s="68"/>
      <c r="B69" s="53"/>
      <c r="C69" s="53"/>
      <c r="D69" s="53"/>
      <c r="E69" s="581" t="s">
        <v>223</v>
      </c>
      <c r="F69" s="582">
        <f>COUNTA(F59:F68)</f>
        <v>0</v>
      </c>
      <c r="G69" s="583">
        <f>COUNTA(G59:G68)</f>
        <v>0</v>
      </c>
      <c r="H69" s="403"/>
      <c r="I69" s="403"/>
      <c r="J69" s="404"/>
      <c r="K69" s="404"/>
      <c r="L69" s="403"/>
      <c r="M69" s="1107" t="s">
        <v>354</v>
      </c>
      <c r="N69" s="1108"/>
      <c r="O69" s="589">
        <f>SUM(O59:O68)</f>
        <v>0</v>
      </c>
      <c r="P69" s="590">
        <f>SUM(P59:P68)</f>
        <v>0</v>
      </c>
      <c r="Q69" s="53"/>
      <c r="S69" s="53"/>
      <c r="T69" s="57"/>
      <c r="U69" s="405"/>
      <c r="V69" s="406"/>
    </row>
    <row r="70" spans="1:22" ht="15.75" thickBot="1" x14ac:dyDescent="0.3">
      <c r="A70" s="408"/>
      <c r="B70" s="409"/>
      <c r="C70" s="342"/>
      <c r="D70" s="342"/>
      <c r="E70" s="342"/>
      <c r="F70" s="409"/>
      <c r="G70" s="342"/>
      <c r="H70" s="342"/>
      <c r="I70" s="409"/>
      <c r="J70" s="409"/>
      <c r="K70" s="409"/>
      <c r="L70" s="342"/>
      <c r="M70" s="342"/>
      <c r="N70" s="342"/>
      <c r="O70" s="342"/>
      <c r="P70" s="342"/>
      <c r="Q70" s="342"/>
      <c r="R70" s="342"/>
      <c r="S70" s="342"/>
      <c r="T70" s="410"/>
      <c r="U70" s="411"/>
      <c r="V70" s="348"/>
    </row>
    <row r="71" spans="1:22" ht="15.75" thickBot="1" x14ac:dyDescent="0.3">
      <c r="A71" s="378"/>
      <c r="B71" s="256"/>
      <c r="C71" s="187"/>
      <c r="D71" s="187"/>
      <c r="E71" s="187"/>
      <c r="F71" s="256"/>
      <c r="G71" s="187"/>
      <c r="H71" s="187"/>
      <c r="I71" s="256"/>
      <c r="J71" s="256"/>
      <c r="K71" s="256"/>
      <c r="L71" s="187"/>
      <c r="M71" s="187"/>
      <c r="N71" s="187"/>
      <c r="O71" s="187"/>
      <c r="P71" s="187"/>
      <c r="Q71" s="187"/>
      <c r="R71" s="187"/>
      <c r="S71" s="187"/>
      <c r="T71" s="379"/>
      <c r="U71" s="379"/>
      <c r="V71" s="258"/>
    </row>
    <row r="72" spans="1:22" ht="15.75" thickBot="1" x14ac:dyDescent="0.3">
      <c r="A72" s="90" t="s">
        <v>9</v>
      </c>
      <c r="B72" s="1100" t="s">
        <v>34</v>
      </c>
      <c r="C72" s="1101"/>
      <c r="E72" s="1102" t="s">
        <v>189</v>
      </c>
      <c r="F72" s="1103"/>
      <c r="G72" s="1104">
        <f>VLOOKUP(B72,'Urbano.Piano inv. forn'!$D$20:$H$39,3,FALSE)</f>
        <v>0</v>
      </c>
      <c r="H72" s="1105"/>
      <c r="I72" s="44"/>
      <c r="J72" s="1102" t="s">
        <v>190</v>
      </c>
      <c r="K72" s="1106"/>
      <c r="L72" s="1103"/>
      <c r="M72" s="1104">
        <f>VLOOKUP(B72,'Urbano.Piano inv. forn'!$D$20:$H$39,4,FALSE)</f>
        <v>0</v>
      </c>
      <c r="N72" s="1105"/>
      <c r="P72" s="97" t="s">
        <v>191</v>
      </c>
      <c r="Q72" s="380"/>
      <c r="S72" s="98" t="s">
        <v>192</v>
      </c>
      <c r="T72" s="1085"/>
      <c r="U72" s="1086"/>
      <c r="V72" s="260"/>
    </row>
    <row r="73" spans="1:22" ht="15.75" thickBot="1" x14ac:dyDescent="0.3">
      <c r="A73" s="68"/>
      <c r="B73" s="54"/>
      <c r="C73" s="54"/>
      <c r="E73" s="55"/>
      <c r="F73" s="55"/>
      <c r="G73" s="56"/>
      <c r="H73" s="56"/>
      <c r="I73" s="44"/>
      <c r="J73" s="55"/>
      <c r="K73" s="55"/>
      <c r="L73" s="55"/>
      <c r="M73" s="56"/>
      <c r="N73" s="56"/>
      <c r="P73" s="57"/>
      <c r="S73" s="53"/>
      <c r="T73" s="381"/>
      <c r="V73" s="69"/>
    </row>
    <row r="74" spans="1:22" ht="28.5" customHeight="1" thickBot="1" x14ac:dyDescent="0.3">
      <c r="A74" s="1087" t="s">
        <v>12</v>
      </c>
      <c r="B74" s="1088"/>
      <c r="C74" s="1088"/>
      <c r="D74" s="1089"/>
      <c r="E74" s="1090">
        <f>VLOOKUP(B72,'Urbano.Piano inv. forn'!$D$20:$V$39,17,FALSE)</f>
        <v>0</v>
      </c>
      <c r="F74" s="1091"/>
      <c r="G74" s="1091"/>
      <c r="H74" s="1092"/>
      <c r="I74" s="44"/>
      <c r="J74" s="1093" t="s">
        <v>56</v>
      </c>
      <c r="K74" s="1094"/>
      <c r="L74" s="1095"/>
      <c r="M74" s="1090">
        <f>VLOOKUP(B72,'Urbano.Piano inv. forn'!$D$20:$V$39,19,FALSE)</f>
        <v>0</v>
      </c>
      <c r="N74" s="1092"/>
      <c r="O74" s="65"/>
      <c r="P74" s="96" t="s">
        <v>14</v>
      </c>
      <c r="Q74" s="70">
        <f>M74+E74</f>
        <v>0</v>
      </c>
      <c r="S74" s="98" t="s">
        <v>193</v>
      </c>
      <c r="T74" s="1085"/>
      <c r="U74" s="1086"/>
      <c r="V74" s="69"/>
    </row>
    <row r="75" spans="1:22" ht="15.75" thickBot="1" x14ac:dyDescent="0.3">
      <c r="A75" s="71"/>
      <c r="B75" s="72"/>
      <c r="C75" s="72"/>
      <c r="D75" s="72"/>
      <c r="E75" s="73"/>
      <c r="F75" s="73"/>
      <c r="G75" s="73"/>
      <c r="H75" s="73"/>
      <c r="I75" s="44"/>
      <c r="J75" s="55"/>
      <c r="K75" s="55"/>
      <c r="L75" s="55"/>
      <c r="M75" s="73"/>
      <c r="N75" s="73"/>
      <c r="O75" s="65"/>
      <c r="P75" s="53"/>
      <c r="Q75" s="65"/>
      <c r="S75" s="53"/>
      <c r="T75" s="382"/>
      <c r="U75" s="382"/>
      <c r="V75" s="260"/>
    </row>
    <row r="76" spans="1:22" ht="60" x14ac:dyDescent="0.25">
      <c r="A76" s="1096" t="s">
        <v>194</v>
      </c>
      <c r="B76" s="1098" t="s">
        <v>195</v>
      </c>
      <c r="C76" s="1098" t="s">
        <v>196</v>
      </c>
      <c r="D76" s="91" t="s">
        <v>197</v>
      </c>
      <c r="E76" s="92" t="s">
        <v>198</v>
      </c>
      <c r="F76" s="91" t="s">
        <v>199</v>
      </c>
      <c r="G76" s="91" t="s">
        <v>200</v>
      </c>
      <c r="H76" s="93" t="s">
        <v>168</v>
      </c>
      <c r="I76" s="93" t="s">
        <v>201</v>
      </c>
      <c r="J76" s="93" t="s">
        <v>202</v>
      </c>
      <c r="K76" s="93" t="s">
        <v>444</v>
      </c>
      <c r="L76" s="93" t="s">
        <v>203</v>
      </c>
      <c r="M76" s="93" t="s">
        <v>204</v>
      </c>
      <c r="N76" s="93" t="s">
        <v>205</v>
      </c>
      <c r="O76" s="93" t="s">
        <v>206</v>
      </c>
      <c r="P76" s="93" t="s">
        <v>207</v>
      </c>
      <c r="Q76" s="93" t="s">
        <v>208</v>
      </c>
      <c r="R76" s="93" t="s">
        <v>209</v>
      </c>
      <c r="S76" s="93" t="s">
        <v>210</v>
      </c>
      <c r="T76" s="93" t="s">
        <v>476</v>
      </c>
      <c r="U76" s="94" t="s">
        <v>211</v>
      </c>
      <c r="V76" s="383"/>
    </row>
    <row r="77" spans="1:22" ht="24.75" thickBot="1" x14ac:dyDescent="0.3">
      <c r="A77" s="1097"/>
      <c r="B77" s="1099"/>
      <c r="C77" s="1099"/>
      <c r="D77" s="95" t="s">
        <v>212</v>
      </c>
      <c r="E77" s="95" t="s">
        <v>213</v>
      </c>
      <c r="F77" s="95" t="s">
        <v>214</v>
      </c>
      <c r="G77" s="95" t="s">
        <v>214</v>
      </c>
      <c r="H77" s="95" t="s">
        <v>28</v>
      </c>
      <c r="I77" s="95" t="s">
        <v>29</v>
      </c>
      <c r="J77" s="95" t="s">
        <v>215</v>
      </c>
      <c r="K77" s="95" t="s">
        <v>216</v>
      </c>
      <c r="L77" s="95" t="s">
        <v>216</v>
      </c>
      <c r="M77" s="95" t="s">
        <v>217</v>
      </c>
      <c r="N77" s="95" t="s">
        <v>216</v>
      </c>
      <c r="O77" s="95" t="s">
        <v>218</v>
      </c>
      <c r="P77" s="95" t="s">
        <v>445</v>
      </c>
      <c r="Q77" s="95" t="s">
        <v>219</v>
      </c>
      <c r="R77" s="95" t="s">
        <v>220</v>
      </c>
      <c r="S77" s="95" t="s">
        <v>221</v>
      </c>
      <c r="T77" s="95" t="s">
        <v>221</v>
      </c>
      <c r="U77" s="384"/>
      <c r="V77" s="383"/>
    </row>
    <row r="78" spans="1:22" x14ac:dyDescent="0.25">
      <c r="A78" s="1081" t="str">
        <f>B72</f>
        <v>urb.m.3</v>
      </c>
      <c r="B78" s="79">
        <v>1</v>
      </c>
      <c r="C78" s="117"/>
      <c r="D78" s="59"/>
      <c r="E78" s="59"/>
      <c r="F78" s="117"/>
      <c r="G78" s="385"/>
      <c r="H78" s="60"/>
      <c r="I78" s="386"/>
      <c r="J78" s="387"/>
      <c r="K78" s="388"/>
      <c r="L78" s="388"/>
      <c r="M78" s="386"/>
      <c r="N78" s="388"/>
      <c r="O78" s="83"/>
      <c r="P78" s="83"/>
      <c r="Q78" s="386"/>
      <c r="R78" s="386"/>
      <c r="S78" s="386"/>
      <c r="T78" s="389"/>
      <c r="U78" s="390"/>
      <c r="V78" s="260"/>
    </row>
    <row r="79" spans="1:22" x14ac:dyDescent="0.25">
      <c r="A79" s="1081"/>
      <c r="B79" s="80">
        <v>2</v>
      </c>
      <c r="C79" s="58"/>
      <c r="D79" s="52"/>
      <c r="E79" s="52"/>
      <c r="F79" s="58"/>
      <c r="G79" s="391"/>
      <c r="H79" s="58"/>
      <c r="I79" s="392"/>
      <c r="J79" s="393"/>
      <c r="K79" s="388"/>
      <c r="L79" s="394"/>
      <c r="M79" s="392"/>
      <c r="N79" s="394"/>
      <c r="O79" s="74"/>
      <c r="P79" s="74"/>
      <c r="Q79" s="392"/>
      <c r="R79" s="392" t="s">
        <v>222</v>
      </c>
      <c r="S79" s="392"/>
      <c r="T79" s="395"/>
      <c r="U79" s="396"/>
      <c r="V79" s="260"/>
    </row>
    <row r="80" spans="1:22" x14ac:dyDescent="0.25">
      <c r="A80" s="1081"/>
      <c r="B80" s="80">
        <v>3</v>
      </c>
      <c r="C80" s="58"/>
      <c r="D80" s="52"/>
      <c r="E80" s="52"/>
      <c r="F80" s="58"/>
      <c r="G80" s="391"/>
      <c r="H80" s="58"/>
      <c r="I80" s="392"/>
      <c r="J80" s="393"/>
      <c r="K80" s="388"/>
      <c r="L80" s="394"/>
      <c r="M80" s="392"/>
      <c r="N80" s="394"/>
      <c r="O80" s="74"/>
      <c r="P80" s="74"/>
      <c r="Q80" s="392"/>
      <c r="R80" s="392"/>
      <c r="S80" s="392"/>
      <c r="T80" s="395"/>
      <c r="U80" s="396"/>
      <c r="V80" s="260"/>
    </row>
    <row r="81" spans="1:22" x14ac:dyDescent="0.25">
      <c r="A81" s="1081"/>
      <c r="B81" s="80">
        <v>4</v>
      </c>
      <c r="C81" s="58"/>
      <c r="D81" s="52"/>
      <c r="E81" s="52"/>
      <c r="F81" s="58"/>
      <c r="G81" s="391"/>
      <c r="H81" s="58"/>
      <c r="I81" s="392"/>
      <c r="J81" s="393"/>
      <c r="K81" s="388"/>
      <c r="L81" s="394"/>
      <c r="M81" s="392"/>
      <c r="N81" s="394"/>
      <c r="O81" s="74"/>
      <c r="P81" s="74"/>
      <c r="Q81" s="392"/>
      <c r="R81" s="392"/>
      <c r="S81" s="392"/>
      <c r="T81" s="395"/>
      <c r="U81" s="396"/>
      <c r="V81" s="260"/>
    </row>
    <row r="82" spans="1:22" x14ac:dyDescent="0.25">
      <c r="A82" s="1081"/>
      <c r="B82" s="80">
        <v>5</v>
      </c>
      <c r="C82" s="58"/>
      <c r="D82" s="52"/>
      <c r="E82" s="52"/>
      <c r="F82" s="58"/>
      <c r="G82" s="391"/>
      <c r="H82" s="58"/>
      <c r="I82" s="392"/>
      <c r="J82" s="393"/>
      <c r="K82" s="388"/>
      <c r="L82" s="394"/>
      <c r="M82" s="392"/>
      <c r="N82" s="394"/>
      <c r="O82" s="74"/>
      <c r="P82" s="74"/>
      <c r="Q82" s="392"/>
      <c r="R82" s="392"/>
      <c r="S82" s="392"/>
      <c r="T82" s="395"/>
      <c r="U82" s="396"/>
      <c r="V82" s="260"/>
    </row>
    <row r="83" spans="1:22" x14ac:dyDescent="0.25">
      <c r="A83" s="1081"/>
      <c r="B83" s="80">
        <v>6</v>
      </c>
      <c r="C83" s="58"/>
      <c r="D83" s="52"/>
      <c r="E83" s="52"/>
      <c r="F83" s="58"/>
      <c r="G83" s="391"/>
      <c r="H83" s="58"/>
      <c r="I83" s="392"/>
      <c r="J83" s="393"/>
      <c r="K83" s="388"/>
      <c r="L83" s="394"/>
      <c r="M83" s="392"/>
      <c r="N83" s="394"/>
      <c r="O83" s="74"/>
      <c r="P83" s="74"/>
      <c r="Q83" s="392"/>
      <c r="R83" s="392"/>
      <c r="S83" s="392"/>
      <c r="T83" s="395"/>
      <c r="U83" s="396"/>
      <c r="V83" s="260"/>
    </row>
    <row r="84" spans="1:22" x14ac:dyDescent="0.25">
      <c r="A84" s="1081"/>
      <c r="B84" s="80">
        <v>7</v>
      </c>
      <c r="C84" s="58"/>
      <c r="D84" s="52"/>
      <c r="E84" s="52"/>
      <c r="F84" s="58"/>
      <c r="G84" s="391"/>
      <c r="H84" s="58"/>
      <c r="I84" s="392"/>
      <c r="J84" s="393"/>
      <c r="K84" s="388"/>
      <c r="L84" s="394"/>
      <c r="M84" s="392"/>
      <c r="N84" s="394"/>
      <c r="O84" s="74"/>
      <c r="P84" s="74"/>
      <c r="Q84" s="392"/>
      <c r="R84" s="392"/>
      <c r="S84" s="392"/>
      <c r="T84" s="395"/>
      <c r="U84" s="396"/>
      <c r="V84" s="260"/>
    </row>
    <row r="85" spans="1:22" x14ac:dyDescent="0.25">
      <c r="A85" s="1081"/>
      <c r="B85" s="80">
        <v>8</v>
      </c>
      <c r="C85" s="58"/>
      <c r="D85" s="52"/>
      <c r="E85" s="52"/>
      <c r="F85" s="58"/>
      <c r="G85" s="391"/>
      <c r="H85" s="58"/>
      <c r="I85" s="392"/>
      <c r="J85" s="393"/>
      <c r="K85" s="388"/>
      <c r="L85" s="394"/>
      <c r="M85" s="392"/>
      <c r="N85" s="394"/>
      <c r="O85" s="74"/>
      <c r="P85" s="74"/>
      <c r="Q85" s="392"/>
      <c r="R85" s="392"/>
      <c r="S85" s="392"/>
      <c r="T85" s="395"/>
      <c r="U85" s="396"/>
      <c r="V85" s="260"/>
    </row>
    <row r="86" spans="1:22" x14ac:dyDescent="0.25">
      <c r="A86" s="1081"/>
      <c r="B86" s="80">
        <v>9</v>
      </c>
      <c r="C86" s="58"/>
      <c r="D86" s="52"/>
      <c r="E86" s="52"/>
      <c r="F86" s="58"/>
      <c r="G86" s="391"/>
      <c r="H86" s="58"/>
      <c r="I86" s="392"/>
      <c r="J86" s="393"/>
      <c r="K86" s="388"/>
      <c r="L86" s="394"/>
      <c r="M86" s="392"/>
      <c r="N86" s="394"/>
      <c r="O86" s="74"/>
      <c r="P86" s="74"/>
      <c r="Q86" s="392"/>
      <c r="R86" s="392"/>
      <c r="S86" s="392"/>
      <c r="T86" s="395"/>
      <c r="U86" s="396"/>
      <c r="V86" s="260"/>
    </row>
    <row r="87" spans="1:22" ht="15.75" thickBot="1" x14ac:dyDescent="0.3">
      <c r="A87" s="1082"/>
      <c r="B87" s="81">
        <v>10</v>
      </c>
      <c r="C87" s="67"/>
      <c r="D87" s="66"/>
      <c r="E87" s="66"/>
      <c r="F87" s="67"/>
      <c r="G87" s="397"/>
      <c r="H87" s="67"/>
      <c r="I87" s="398"/>
      <c r="J87" s="399"/>
      <c r="K87" s="586"/>
      <c r="L87" s="400"/>
      <c r="M87" s="398"/>
      <c r="N87" s="400"/>
      <c r="O87" s="75"/>
      <c r="P87" s="75"/>
      <c r="Q87" s="398"/>
      <c r="R87" s="398"/>
      <c r="S87" s="398"/>
      <c r="T87" s="401"/>
      <c r="U87" s="402"/>
      <c r="V87" s="260"/>
    </row>
    <row r="88" spans="1:22" ht="25.5" thickBot="1" x14ac:dyDescent="0.3">
      <c r="A88" s="68"/>
      <c r="B88" s="53"/>
      <c r="C88" s="53"/>
      <c r="D88" s="53"/>
      <c r="E88" s="581" t="s">
        <v>223</v>
      </c>
      <c r="F88" s="582">
        <f>COUNTA(F78:F87)</f>
        <v>0</v>
      </c>
      <c r="G88" s="583">
        <f>COUNTA(G78:G87)</f>
        <v>0</v>
      </c>
      <c r="H88" s="403"/>
      <c r="I88" s="403"/>
      <c r="J88" s="404"/>
      <c r="K88" s="404"/>
      <c r="L88" s="403"/>
      <c r="M88" s="1083" t="s">
        <v>354</v>
      </c>
      <c r="N88" s="1084"/>
      <c r="O88" s="587">
        <f>SUM(O78:O87)</f>
        <v>0</v>
      </c>
      <c r="P88" s="588">
        <f>SUM(P78:P87)</f>
        <v>0</v>
      </c>
      <c r="Q88" s="53"/>
      <c r="S88" s="53"/>
      <c r="T88" s="57"/>
      <c r="U88" s="405"/>
      <c r="V88" s="406"/>
    </row>
    <row r="89" spans="1:22" ht="15.75" thickBot="1" x14ac:dyDescent="0.3">
      <c r="A89" s="408"/>
      <c r="B89" s="409"/>
      <c r="C89" s="342"/>
      <c r="D89" s="342"/>
      <c r="E89" s="342"/>
      <c r="F89" s="409"/>
      <c r="G89" s="342"/>
      <c r="H89" s="342"/>
      <c r="I89" s="409"/>
      <c r="J89" s="409"/>
      <c r="K89" s="409"/>
      <c r="L89" s="342"/>
      <c r="M89" s="342"/>
      <c r="N89" s="342"/>
      <c r="O89" s="342"/>
      <c r="P89" s="342"/>
      <c r="Q89" s="342"/>
      <c r="R89" s="342"/>
      <c r="S89" s="342"/>
      <c r="T89" s="410"/>
      <c r="U89" s="411"/>
      <c r="V89" s="348"/>
    </row>
    <row r="90" spans="1:22" ht="15.75" thickBot="1" x14ac:dyDescent="0.3">
      <c r="A90" s="378"/>
      <c r="B90" s="256"/>
      <c r="C90" s="187"/>
      <c r="D90" s="187"/>
      <c r="E90" s="187"/>
      <c r="F90" s="256"/>
      <c r="G90" s="187"/>
      <c r="H90" s="187"/>
      <c r="I90" s="256"/>
      <c r="J90" s="256"/>
      <c r="K90" s="256"/>
      <c r="L90" s="187"/>
      <c r="M90" s="187"/>
      <c r="N90" s="187"/>
      <c r="O90" s="187"/>
      <c r="P90" s="187"/>
      <c r="Q90" s="187"/>
      <c r="R90" s="187"/>
      <c r="S90" s="187"/>
      <c r="T90" s="379"/>
      <c r="U90" s="379"/>
      <c r="V90" s="258"/>
    </row>
    <row r="91" spans="1:22" ht="15.75" thickBot="1" x14ac:dyDescent="0.3">
      <c r="A91" s="90" t="s">
        <v>9</v>
      </c>
      <c r="B91" s="1100" t="s">
        <v>34</v>
      </c>
      <c r="C91" s="1101"/>
      <c r="E91" s="1102" t="s">
        <v>189</v>
      </c>
      <c r="F91" s="1103"/>
      <c r="G91" s="1104">
        <f>VLOOKUP(B91,'Urbano.Piano inv. forn'!$D$20:$H$39,3,FALSE)</f>
        <v>0</v>
      </c>
      <c r="H91" s="1105"/>
      <c r="I91" s="44"/>
      <c r="J91" s="1102" t="s">
        <v>190</v>
      </c>
      <c r="K91" s="1106"/>
      <c r="L91" s="1103"/>
      <c r="M91" s="1104">
        <f>VLOOKUP(B91,'Urbano.Piano inv. forn'!$D$20:$H$39,4,FALSE)</f>
        <v>0</v>
      </c>
      <c r="N91" s="1105"/>
      <c r="P91" s="97" t="s">
        <v>191</v>
      </c>
      <c r="Q91" s="380"/>
      <c r="S91" s="98" t="s">
        <v>192</v>
      </c>
      <c r="T91" s="1085"/>
      <c r="U91" s="1086"/>
      <c r="V91" s="260"/>
    </row>
    <row r="92" spans="1:22" ht="15.75" thickBot="1" x14ac:dyDescent="0.3">
      <c r="A92" s="68"/>
      <c r="B92" s="54"/>
      <c r="C92" s="54"/>
      <c r="E92" s="55"/>
      <c r="F92" s="55"/>
      <c r="G92" s="56"/>
      <c r="H92" s="56"/>
      <c r="I92" s="44"/>
      <c r="J92" s="55"/>
      <c r="K92" s="55"/>
      <c r="L92" s="55"/>
      <c r="M92" s="56"/>
      <c r="N92" s="56"/>
      <c r="P92" s="57"/>
      <c r="S92" s="53"/>
      <c r="T92" s="381"/>
      <c r="V92" s="69"/>
    </row>
    <row r="93" spans="1:22" ht="28.5" customHeight="1" thickBot="1" x14ac:dyDescent="0.3">
      <c r="A93" s="1087" t="s">
        <v>12</v>
      </c>
      <c r="B93" s="1088"/>
      <c r="C93" s="1088"/>
      <c r="D93" s="1089"/>
      <c r="E93" s="1090">
        <f>VLOOKUP(B91,'Urbano.Piano inv. forn'!$D$20:$V$39,17,FALSE)</f>
        <v>0</v>
      </c>
      <c r="F93" s="1091"/>
      <c r="G93" s="1091"/>
      <c r="H93" s="1092"/>
      <c r="I93" s="44"/>
      <c r="J93" s="1093" t="s">
        <v>56</v>
      </c>
      <c r="K93" s="1094"/>
      <c r="L93" s="1095"/>
      <c r="M93" s="1090">
        <f>VLOOKUP(B91,'Urbano.Piano inv. forn'!$D$20:$V$39,19,FALSE)</f>
        <v>0</v>
      </c>
      <c r="N93" s="1092"/>
      <c r="O93" s="65"/>
      <c r="P93" s="96" t="s">
        <v>14</v>
      </c>
      <c r="Q93" s="70">
        <f>M93+E93</f>
        <v>0</v>
      </c>
      <c r="S93" s="98" t="s">
        <v>193</v>
      </c>
      <c r="T93" s="1085"/>
      <c r="U93" s="1086"/>
      <c r="V93" s="69"/>
    </row>
    <row r="94" spans="1:22" ht="15.75" thickBot="1" x14ac:dyDescent="0.3">
      <c r="A94" s="71"/>
      <c r="B94" s="72"/>
      <c r="C94" s="72"/>
      <c r="D94" s="72"/>
      <c r="E94" s="73"/>
      <c r="F94" s="73"/>
      <c r="G94" s="73"/>
      <c r="H94" s="73"/>
      <c r="I94" s="44"/>
      <c r="J94" s="55"/>
      <c r="K94" s="55"/>
      <c r="L94" s="55"/>
      <c r="M94" s="73"/>
      <c r="N94" s="73"/>
      <c r="O94" s="65"/>
      <c r="P94" s="53"/>
      <c r="Q94" s="65"/>
      <c r="S94" s="53"/>
      <c r="T94" s="382"/>
      <c r="U94" s="382"/>
      <c r="V94" s="260"/>
    </row>
    <row r="95" spans="1:22" ht="60" x14ac:dyDescent="0.25">
      <c r="A95" s="1096" t="s">
        <v>194</v>
      </c>
      <c r="B95" s="1098" t="s">
        <v>195</v>
      </c>
      <c r="C95" s="1098" t="s">
        <v>196</v>
      </c>
      <c r="D95" s="91" t="s">
        <v>197</v>
      </c>
      <c r="E95" s="92" t="s">
        <v>198</v>
      </c>
      <c r="F95" s="91" t="s">
        <v>199</v>
      </c>
      <c r="G95" s="91" t="s">
        <v>200</v>
      </c>
      <c r="H95" s="93" t="s">
        <v>168</v>
      </c>
      <c r="I95" s="93" t="s">
        <v>201</v>
      </c>
      <c r="J95" s="93" t="s">
        <v>202</v>
      </c>
      <c r="K95" s="93" t="s">
        <v>444</v>
      </c>
      <c r="L95" s="93" t="s">
        <v>203</v>
      </c>
      <c r="M95" s="93" t="s">
        <v>204</v>
      </c>
      <c r="N95" s="93" t="s">
        <v>205</v>
      </c>
      <c r="O95" s="93" t="s">
        <v>206</v>
      </c>
      <c r="P95" s="93" t="s">
        <v>207</v>
      </c>
      <c r="Q95" s="93" t="s">
        <v>208</v>
      </c>
      <c r="R95" s="93" t="s">
        <v>209</v>
      </c>
      <c r="S95" s="93" t="s">
        <v>210</v>
      </c>
      <c r="T95" s="93" t="s">
        <v>476</v>
      </c>
      <c r="U95" s="94" t="s">
        <v>211</v>
      </c>
      <c r="V95" s="383"/>
    </row>
    <row r="96" spans="1:22" ht="42" customHeight="1" thickBot="1" x14ac:dyDescent="0.3">
      <c r="A96" s="1097"/>
      <c r="B96" s="1099"/>
      <c r="C96" s="1099"/>
      <c r="D96" s="95" t="s">
        <v>212</v>
      </c>
      <c r="E96" s="95" t="s">
        <v>213</v>
      </c>
      <c r="F96" s="95" t="s">
        <v>214</v>
      </c>
      <c r="G96" s="95" t="s">
        <v>214</v>
      </c>
      <c r="H96" s="95" t="s">
        <v>28</v>
      </c>
      <c r="I96" s="95" t="s">
        <v>29</v>
      </c>
      <c r="J96" s="95" t="s">
        <v>215</v>
      </c>
      <c r="K96" s="95" t="s">
        <v>216</v>
      </c>
      <c r="L96" s="95" t="s">
        <v>216</v>
      </c>
      <c r="M96" s="95" t="s">
        <v>217</v>
      </c>
      <c r="N96" s="95" t="s">
        <v>216</v>
      </c>
      <c r="O96" s="95" t="s">
        <v>218</v>
      </c>
      <c r="P96" s="95" t="s">
        <v>445</v>
      </c>
      <c r="Q96" s="95" t="s">
        <v>219</v>
      </c>
      <c r="R96" s="95" t="s">
        <v>220</v>
      </c>
      <c r="S96" s="95" t="s">
        <v>221</v>
      </c>
      <c r="T96" s="95" t="s">
        <v>221</v>
      </c>
      <c r="U96" s="384"/>
      <c r="V96" s="383"/>
    </row>
    <row r="97" spans="1:22" x14ac:dyDescent="0.25">
      <c r="A97" s="1081" t="str">
        <f>B91</f>
        <v>urb.m.3</v>
      </c>
      <c r="B97" s="79">
        <v>1</v>
      </c>
      <c r="C97" s="117"/>
      <c r="D97" s="59"/>
      <c r="E97" s="59"/>
      <c r="F97" s="117"/>
      <c r="G97" s="385"/>
      <c r="H97" s="60"/>
      <c r="I97" s="386"/>
      <c r="J97" s="387"/>
      <c r="K97" s="388"/>
      <c r="L97" s="388"/>
      <c r="M97" s="386"/>
      <c r="N97" s="388"/>
      <c r="O97" s="83"/>
      <c r="P97" s="83"/>
      <c r="Q97" s="386"/>
      <c r="R97" s="386"/>
      <c r="S97" s="386"/>
      <c r="T97" s="389"/>
      <c r="U97" s="390"/>
      <c r="V97" s="260"/>
    </row>
    <row r="98" spans="1:22" x14ac:dyDescent="0.25">
      <c r="A98" s="1081"/>
      <c r="B98" s="80">
        <v>2</v>
      </c>
      <c r="C98" s="58"/>
      <c r="D98" s="52"/>
      <c r="E98" s="52"/>
      <c r="F98" s="58"/>
      <c r="G98" s="391"/>
      <c r="H98" s="58"/>
      <c r="I98" s="392"/>
      <c r="J98" s="393"/>
      <c r="K98" s="388"/>
      <c r="L98" s="394"/>
      <c r="M98" s="392"/>
      <c r="N98" s="394"/>
      <c r="O98" s="74"/>
      <c r="P98" s="74"/>
      <c r="Q98" s="392"/>
      <c r="R98" s="392" t="s">
        <v>222</v>
      </c>
      <c r="S98" s="392"/>
      <c r="T98" s="395"/>
      <c r="U98" s="396"/>
      <c r="V98" s="260"/>
    </row>
    <row r="99" spans="1:22" x14ac:dyDescent="0.25">
      <c r="A99" s="1081"/>
      <c r="B99" s="80">
        <v>3</v>
      </c>
      <c r="C99" s="58"/>
      <c r="D99" s="52"/>
      <c r="E99" s="52"/>
      <c r="F99" s="58"/>
      <c r="G99" s="391"/>
      <c r="H99" s="58"/>
      <c r="I99" s="392"/>
      <c r="J99" s="393"/>
      <c r="K99" s="388"/>
      <c r="L99" s="394"/>
      <c r="M99" s="392"/>
      <c r="N99" s="394"/>
      <c r="O99" s="74"/>
      <c r="P99" s="74"/>
      <c r="Q99" s="392"/>
      <c r="R99" s="392"/>
      <c r="S99" s="392"/>
      <c r="T99" s="395"/>
      <c r="U99" s="396"/>
      <c r="V99" s="260"/>
    </row>
    <row r="100" spans="1:22" x14ac:dyDescent="0.25">
      <c r="A100" s="1081"/>
      <c r="B100" s="80">
        <v>4</v>
      </c>
      <c r="C100" s="58"/>
      <c r="D100" s="52"/>
      <c r="E100" s="52"/>
      <c r="F100" s="58"/>
      <c r="G100" s="391"/>
      <c r="H100" s="58"/>
      <c r="I100" s="392"/>
      <c r="J100" s="393"/>
      <c r="K100" s="388"/>
      <c r="L100" s="394"/>
      <c r="M100" s="392"/>
      <c r="N100" s="394"/>
      <c r="O100" s="74"/>
      <c r="P100" s="74"/>
      <c r="Q100" s="392"/>
      <c r="R100" s="392"/>
      <c r="S100" s="392"/>
      <c r="T100" s="395"/>
      <c r="U100" s="396"/>
      <c r="V100" s="260"/>
    </row>
    <row r="101" spans="1:22" x14ac:dyDescent="0.25">
      <c r="A101" s="1081"/>
      <c r="B101" s="80">
        <v>5</v>
      </c>
      <c r="C101" s="58"/>
      <c r="D101" s="52"/>
      <c r="E101" s="52"/>
      <c r="F101" s="58"/>
      <c r="G101" s="391"/>
      <c r="H101" s="58"/>
      <c r="I101" s="392"/>
      <c r="J101" s="393"/>
      <c r="K101" s="388"/>
      <c r="L101" s="394"/>
      <c r="M101" s="392"/>
      <c r="N101" s="394"/>
      <c r="O101" s="74"/>
      <c r="P101" s="74"/>
      <c r="Q101" s="392"/>
      <c r="R101" s="392"/>
      <c r="S101" s="392"/>
      <c r="T101" s="395"/>
      <c r="U101" s="396"/>
      <c r="V101" s="260"/>
    </row>
    <row r="102" spans="1:22" x14ac:dyDescent="0.25">
      <c r="A102" s="1081"/>
      <c r="B102" s="80">
        <v>6</v>
      </c>
      <c r="C102" s="58"/>
      <c r="D102" s="52"/>
      <c r="E102" s="52"/>
      <c r="F102" s="58"/>
      <c r="G102" s="391"/>
      <c r="H102" s="58"/>
      <c r="I102" s="392"/>
      <c r="J102" s="393"/>
      <c r="K102" s="388"/>
      <c r="L102" s="394"/>
      <c r="M102" s="392"/>
      <c r="N102" s="394"/>
      <c r="O102" s="74"/>
      <c r="P102" s="74"/>
      <c r="Q102" s="392"/>
      <c r="R102" s="392"/>
      <c r="S102" s="392"/>
      <c r="T102" s="395"/>
      <c r="U102" s="396"/>
      <c r="V102" s="260"/>
    </row>
    <row r="103" spans="1:22" x14ac:dyDescent="0.25">
      <c r="A103" s="1081"/>
      <c r="B103" s="80">
        <v>7</v>
      </c>
      <c r="C103" s="58"/>
      <c r="D103" s="52"/>
      <c r="E103" s="52"/>
      <c r="F103" s="58"/>
      <c r="G103" s="391"/>
      <c r="H103" s="58"/>
      <c r="I103" s="392"/>
      <c r="J103" s="393"/>
      <c r="K103" s="388"/>
      <c r="L103" s="394"/>
      <c r="M103" s="392"/>
      <c r="N103" s="394"/>
      <c r="O103" s="74"/>
      <c r="P103" s="74"/>
      <c r="Q103" s="392"/>
      <c r="R103" s="392"/>
      <c r="S103" s="392"/>
      <c r="T103" s="395"/>
      <c r="U103" s="396"/>
      <c r="V103" s="260"/>
    </row>
    <row r="104" spans="1:22" x14ac:dyDescent="0.25">
      <c r="A104" s="1081"/>
      <c r="B104" s="80">
        <v>8</v>
      </c>
      <c r="C104" s="58"/>
      <c r="D104" s="52"/>
      <c r="E104" s="52"/>
      <c r="F104" s="58"/>
      <c r="G104" s="391"/>
      <c r="H104" s="58"/>
      <c r="I104" s="392"/>
      <c r="J104" s="393"/>
      <c r="K104" s="388"/>
      <c r="L104" s="394"/>
      <c r="M104" s="392"/>
      <c r="N104" s="394"/>
      <c r="O104" s="74"/>
      <c r="P104" s="74"/>
      <c r="Q104" s="392"/>
      <c r="R104" s="392"/>
      <c r="S104" s="392"/>
      <c r="T104" s="395"/>
      <c r="U104" s="396"/>
      <c r="V104" s="260"/>
    </row>
    <row r="105" spans="1:22" x14ac:dyDescent="0.25">
      <c r="A105" s="1081"/>
      <c r="B105" s="80">
        <v>9</v>
      </c>
      <c r="C105" s="58"/>
      <c r="D105" s="52"/>
      <c r="E105" s="52"/>
      <c r="F105" s="58"/>
      <c r="G105" s="391"/>
      <c r="H105" s="58"/>
      <c r="I105" s="392"/>
      <c r="J105" s="393"/>
      <c r="K105" s="388"/>
      <c r="L105" s="394"/>
      <c r="M105" s="392"/>
      <c r="N105" s="394"/>
      <c r="O105" s="74"/>
      <c r="P105" s="74"/>
      <c r="Q105" s="392"/>
      <c r="R105" s="392"/>
      <c r="S105" s="392"/>
      <c r="T105" s="395"/>
      <c r="U105" s="396"/>
      <c r="V105" s="260"/>
    </row>
    <row r="106" spans="1:22" ht="15.75" thickBot="1" x14ac:dyDescent="0.3">
      <c r="A106" s="1082"/>
      <c r="B106" s="81">
        <v>10</v>
      </c>
      <c r="C106" s="67"/>
      <c r="D106" s="66"/>
      <c r="E106" s="66"/>
      <c r="F106" s="67"/>
      <c r="G106" s="397"/>
      <c r="H106" s="67"/>
      <c r="I106" s="398"/>
      <c r="J106" s="399"/>
      <c r="K106" s="586"/>
      <c r="L106" s="400"/>
      <c r="M106" s="398"/>
      <c r="N106" s="400"/>
      <c r="O106" s="75"/>
      <c r="P106" s="75"/>
      <c r="Q106" s="398"/>
      <c r="R106" s="398"/>
      <c r="S106" s="398"/>
      <c r="T106" s="401"/>
      <c r="U106" s="402"/>
      <c r="V106" s="260"/>
    </row>
    <row r="107" spans="1:22" ht="25.5" thickBot="1" x14ac:dyDescent="0.3">
      <c r="A107" s="68"/>
      <c r="B107" s="53"/>
      <c r="C107" s="53"/>
      <c r="D107" s="53"/>
      <c r="E107" s="581" t="s">
        <v>223</v>
      </c>
      <c r="F107" s="582">
        <f>COUNTA(F97:F106)</f>
        <v>0</v>
      </c>
      <c r="G107" s="583">
        <f>COUNTA(G97:G106)</f>
        <v>0</v>
      </c>
      <c r="H107" s="403"/>
      <c r="I107" s="403"/>
      <c r="J107" s="404"/>
      <c r="K107" s="404"/>
      <c r="L107" s="403"/>
      <c r="M107" s="1109" t="s">
        <v>354</v>
      </c>
      <c r="N107" s="1110"/>
      <c r="O107" s="584">
        <f>SUM(O97:O106)</f>
        <v>0</v>
      </c>
      <c r="P107" s="585">
        <f>SUM(P97:P106)</f>
        <v>0</v>
      </c>
      <c r="Q107" s="53"/>
      <c r="S107" s="53"/>
      <c r="T107" s="57"/>
      <c r="U107" s="405"/>
      <c r="V107" s="406"/>
    </row>
    <row r="108" spans="1:22" ht="15.75" thickBot="1" x14ac:dyDescent="0.3">
      <c r="A108" s="408"/>
      <c r="B108" s="409"/>
      <c r="C108" s="342"/>
      <c r="D108" s="342"/>
      <c r="E108" s="342"/>
      <c r="F108" s="409"/>
      <c r="G108" s="342"/>
      <c r="H108" s="342"/>
      <c r="I108" s="409"/>
      <c r="J108" s="409"/>
      <c r="K108" s="409"/>
      <c r="L108" s="342"/>
      <c r="M108" s="342"/>
      <c r="N108" s="342"/>
      <c r="O108" s="342"/>
      <c r="P108" s="342"/>
      <c r="Q108" s="342"/>
      <c r="R108" s="342"/>
      <c r="S108" s="342"/>
      <c r="T108" s="410"/>
      <c r="U108" s="411"/>
      <c r="V108" s="348"/>
    </row>
    <row r="109" spans="1:22" ht="15.75" thickBot="1" x14ac:dyDescent="0.3">
      <c r="A109" s="378"/>
      <c r="B109" s="256"/>
      <c r="C109" s="187"/>
      <c r="D109" s="187"/>
      <c r="E109" s="187"/>
      <c r="F109" s="256"/>
      <c r="G109" s="187"/>
      <c r="H109" s="187"/>
      <c r="I109" s="256"/>
      <c r="J109" s="256"/>
      <c r="K109" s="256"/>
      <c r="L109" s="187"/>
      <c r="M109" s="187"/>
      <c r="N109" s="187"/>
      <c r="O109" s="187"/>
      <c r="P109" s="187"/>
      <c r="Q109" s="187"/>
      <c r="R109" s="187"/>
      <c r="S109" s="187"/>
      <c r="T109" s="379"/>
      <c r="U109" s="379"/>
      <c r="V109" s="258"/>
    </row>
    <row r="110" spans="1:22" ht="15.75" thickBot="1" x14ac:dyDescent="0.3">
      <c r="A110" s="90" t="s">
        <v>9</v>
      </c>
      <c r="B110" s="1100" t="s">
        <v>34</v>
      </c>
      <c r="C110" s="1101"/>
      <c r="E110" s="1102" t="s">
        <v>189</v>
      </c>
      <c r="F110" s="1103"/>
      <c r="G110" s="1104">
        <f>VLOOKUP(B110,'Urbano.Piano inv. forn'!$D$20:$H$39,3,FALSE)</f>
        <v>0</v>
      </c>
      <c r="H110" s="1105"/>
      <c r="I110" s="44"/>
      <c r="J110" s="1102" t="s">
        <v>190</v>
      </c>
      <c r="K110" s="1106"/>
      <c r="L110" s="1103"/>
      <c r="M110" s="1104">
        <f>VLOOKUP(B110,'Urbano.Piano inv. forn'!$D$20:$H$39,4,FALSE)</f>
        <v>0</v>
      </c>
      <c r="N110" s="1105"/>
      <c r="P110" s="97" t="s">
        <v>191</v>
      </c>
      <c r="Q110" s="380"/>
      <c r="S110" s="98" t="s">
        <v>192</v>
      </c>
      <c r="T110" s="1085"/>
      <c r="U110" s="1086"/>
      <c r="V110" s="260"/>
    </row>
    <row r="111" spans="1:22" ht="15.75" thickBot="1" x14ac:dyDescent="0.3">
      <c r="A111" s="68"/>
      <c r="B111" s="54"/>
      <c r="C111" s="54"/>
      <c r="E111" s="55"/>
      <c r="F111" s="55"/>
      <c r="G111" s="56"/>
      <c r="H111" s="56"/>
      <c r="I111" s="44"/>
      <c r="J111" s="55"/>
      <c r="K111" s="55"/>
      <c r="L111" s="55"/>
      <c r="M111" s="56"/>
      <c r="N111" s="56"/>
      <c r="P111" s="57"/>
      <c r="S111" s="53"/>
      <c r="T111" s="381"/>
      <c r="V111" s="69"/>
    </row>
    <row r="112" spans="1:22" ht="28.5" customHeight="1" thickBot="1" x14ac:dyDescent="0.3">
      <c r="A112" s="1087" t="s">
        <v>12</v>
      </c>
      <c r="B112" s="1088"/>
      <c r="C112" s="1088"/>
      <c r="D112" s="1089"/>
      <c r="E112" s="1090">
        <f>VLOOKUP(B110,'Urbano.Piano inv. forn'!$D$20:$V$39,17,FALSE)</f>
        <v>0</v>
      </c>
      <c r="F112" s="1091"/>
      <c r="G112" s="1091"/>
      <c r="H112" s="1092"/>
      <c r="I112" s="44"/>
      <c r="J112" s="1093" t="s">
        <v>56</v>
      </c>
      <c r="K112" s="1094"/>
      <c r="L112" s="1095"/>
      <c r="M112" s="1090">
        <f>VLOOKUP(B110,'Urbano.Piano inv. forn'!$D$20:$V$39,19,FALSE)</f>
        <v>0</v>
      </c>
      <c r="N112" s="1092"/>
      <c r="O112" s="65"/>
      <c r="P112" s="96" t="s">
        <v>14</v>
      </c>
      <c r="Q112" s="70">
        <f>M112+E112</f>
        <v>0</v>
      </c>
      <c r="S112" s="98" t="s">
        <v>193</v>
      </c>
      <c r="T112" s="1085"/>
      <c r="U112" s="1086"/>
      <c r="V112" s="69"/>
    </row>
    <row r="113" spans="1:22" ht="15.75" thickBot="1" x14ac:dyDescent="0.3">
      <c r="A113" s="71"/>
      <c r="B113" s="72"/>
      <c r="C113" s="72"/>
      <c r="D113" s="72"/>
      <c r="E113" s="73"/>
      <c r="F113" s="73"/>
      <c r="G113" s="73"/>
      <c r="H113" s="73"/>
      <c r="I113" s="44"/>
      <c r="J113" s="55"/>
      <c r="K113" s="55"/>
      <c r="L113" s="55"/>
      <c r="M113" s="73"/>
      <c r="N113" s="73"/>
      <c r="O113" s="65"/>
      <c r="P113" s="53"/>
      <c r="Q113" s="65"/>
      <c r="S113" s="53"/>
      <c r="T113" s="382"/>
      <c r="U113" s="382"/>
      <c r="V113" s="260"/>
    </row>
    <row r="114" spans="1:22" ht="60" x14ac:dyDescent="0.25">
      <c r="A114" s="1096" t="s">
        <v>194</v>
      </c>
      <c r="B114" s="1098" t="s">
        <v>195</v>
      </c>
      <c r="C114" s="1098" t="s">
        <v>196</v>
      </c>
      <c r="D114" s="91" t="s">
        <v>197</v>
      </c>
      <c r="E114" s="92" t="s">
        <v>198</v>
      </c>
      <c r="F114" s="91" t="s">
        <v>199</v>
      </c>
      <c r="G114" s="91" t="s">
        <v>200</v>
      </c>
      <c r="H114" s="93" t="s">
        <v>168</v>
      </c>
      <c r="I114" s="93" t="s">
        <v>201</v>
      </c>
      <c r="J114" s="93" t="s">
        <v>202</v>
      </c>
      <c r="K114" s="93" t="s">
        <v>444</v>
      </c>
      <c r="L114" s="93" t="s">
        <v>203</v>
      </c>
      <c r="M114" s="93" t="s">
        <v>204</v>
      </c>
      <c r="N114" s="93" t="s">
        <v>205</v>
      </c>
      <c r="O114" s="93" t="s">
        <v>206</v>
      </c>
      <c r="P114" s="93" t="s">
        <v>207</v>
      </c>
      <c r="Q114" s="93" t="s">
        <v>208</v>
      </c>
      <c r="R114" s="93" t="s">
        <v>209</v>
      </c>
      <c r="S114" s="93" t="s">
        <v>210</v>
      </c>
      <c r="T114" s="93" t="s">
        <v>476</v>
      </c>
      <c r="U114" s="94" t="s">
        <v>211</v>
      </c>
      <c r="V114" s="383"/>
    </row>
    <row r="115" spans="1:22" ht="39.950000000000003" customHeight="1" thickBot="1" x14ac:dyDescent="0.3">
      <c r="A115" s="1097"/>
      <c r="B115" s="1099"/>
      <c r="C115" s="1099"/>
      <c r="D115" s="95" t="s">
        <v>212</v>
      </c>
      <c r="E115" s="95" t="s">
        <v>213</v>
      </c>
      <c r="F115" s="95" t="s">
        <v>214</v>
      </c>
      <c r="G115" s="95" t="s">
        <v>214</v>
      </c>
      <c r="H115" s="95" t="s">
        <v>28</v>
      </c>
      <c r="I115" s="95" t="s">
        <v>29</v>
      </c>
      <c r="J115" s="95" t="s">
        <v>215</v>
      </c>
      <c r="K115" s="95" t="s">
        <v>216</v>
      </c>
      <c r="L115" s="95" t="s">
        <v>216</v>
      </c>
      <c r="M115" s="95" t="s">
        <v>217</v>
      </c>
      <c r="N115" s="95" t="s">
        <v>216</v>
      </c>
      <c r="O115" s="95" t="s">
        <v>218</v>
      </c>
      <c r="P115" s="95" t="s">
        <v>445</v>
      </c>
      <c r="Q115" s="95" t="s">
        <v>219</v>
      </c>
      <c r="R115" s="95" t="s">
        <v>220</v>
      </c>
      <c r="S115" s="95" t="s">
        <v>221</v>
      </c>
      <c r="T115" s="95" t="s">
        <v>221</v>
      </c>
      <c r="U115" s="384"/>
      <c r="V115" s="383"/>
    </row>
    <row r="116" spans="1:22" x14ac:dyDescent="0.25">
      <c r="A116" s="1081" t="str">
        <f>B110</f>
        <v>urb.m.3</v>
      </c>
      <c r="B116" s="79">
        <v>1</v>
      </c>
      <c r="C116" s="117"/>
      <c r="D116" s="59"/>
      <c r="E116" s="59"/>
      <c r="F116" s="117"/>
      <c r="G116" s="385"/>
      <c r="H116" s="60"/>
      <c r="I116" s="386"/>
      <c r="J116" s="387"/>
      <c r="K116" s="388"/>
      <c r="L116" s="388"/>
      <c r="M116" s="386"/>
      <c r="N116" s="388"/>
      <c r="O116" s="83"/>
      <c r="P116" s="83"/>
      <c r="Q116" s="386"/>
      <c r="R116" s="386"/>
      <c r="S116" s="386"/>
      <c r="T116" s="389"/>
      <c r="U116" s="390"/>
      <c r="V116" s="260"/>
    </row>
    <row r="117" spans="1:22" x14ac:dyDescent="0.25">
      <c r="A117" s="1081"/>
      <c r="B117" s="80">
        <v>2</v>
      </c>
      <c r="C117" s="58"/>
      <c r="D117" s="52"/>
      <c r="E117" s="52"/>
      <c r="F117" s="58"/>
      <c r="G117" s="391"/>
      <c r="H117" s="58"/>
      <c r="I117" s="392"/>
      <c r="J117" s="393"/>
      <c r="K117" s="388"/>
      <c r="L117" s="394"/>
      <c r="M117" s="392"/>
      <c r="N117" s="394"/>
      <c r="O117" s="74"/>
      <c r="P117" s="74"/>
      <c r="Q117" s="392"/>
      <c r="R117" s="392" t="s">
        <v>222</v>
      </c>
      <c r="S117" s="392"/>
      <c r="T117" s="395"/>
      <c r="U117" s="396"/>
      <c r="V117" s="260"/>
    </row>
    <row r="118" spans="1:22" x14ac:dyDescent="0.25">
      <c r="A118" s="1081"/>
      <c r="B118" s="80">
        <v>3</v>
      </c>
      <c r="C118" s="58"/>
      <c r="D118" s="52"/>
      <c r="E118" s="52"/>
      <c r="F118" s="58"/>
      <c r="G118" s="391"/>
      <c r="H118" s="58"/>
      <c r="I118" s="392"/>
      <c r="J118" s="393"/>
      <c r="K118" s="388"/>
      <c r="L118" s="394"/>
      <c r="M118" s="392"/>
      <c r="N118" s="394"/>
      <c r="O118" s="74"/>
      <c r="P118" s="74"/>
      <c r="Q118" s="392"/>
      <c r="R118" s="392"/>
      <c r="S118" s="392"/>
      <c r="T118" s="395"/>
      <c r="U118" s="396"/>
      <c r="V118" s="260"/>
    </row>
    <row r="119" spans="1:22" x14ac:dyDescent="0.25">
      <c r="A119" s="1081"/>
      <c r="B119" s="80">
        <v>4</v>
      </c>
      <c r="C119" s="58"/>
      <c r="D119" s="52"/>
      <c r="E119" s="52"/>
      <c r="F119" s="58"/>
      <c r="G119" s="391"/>
      <c r="H119" s="58"/>
      <c r="I119" s="392"/>
      <c r="J119" s="393"/>
      <c r="K119" s="388"/>
      <c r="L119" s="394"/>
      <c r="M119" s="392"/>
      <c r="N119" s="394"/>
      <c r="O119" s="74"/>
      <c r="P119" s="74"/>
      <c r="Q119" s="392"/>
      <c r="R119" s="392"/>
      <c r="S119" s="392"/>
      <c r="T119" s="395"/>
      <c r="U119" s="396"/>
      <c r="V119" s="260"/>
    </row>
    <row r="120" spans="1:22" x14ac:dyDescent="0.25">
      <c r="A120" s="1081"/>
      <c r="B120" s="80">
        <v>5</v>
      </c>
      <c r="C120" s="58"/>
      <c r="D120" s="52"/>
      <c r="E120" s="52"/>
      <c r="F120" s="58"/>
      <c r="G120" s="391"/>
      <c r="H120" s="58"/>
      <c r="I120" s="392"/>
      <c r="J120" s="393"/>
      <c r="K120" s="388"/>
      <c r="L120" s="394"/>
      <c r="M120" s="392"/>
      <c r="N120" s="394"/>
      <c r="O120" s="74"/>
      <c r="P120" s="74"/>
      <c r="Q120" s="392"/>
      <c r="R120" s="392"/>
      <c r="S120" s="392"/>
      <c r="T120" s="395"/>
      <c r="U120" s="396"/>
      <c r="V120" s="260"/>
    </row>
    <row r="121" spans="1:22" x14ac:dyDescent="0.25">
      <c r="A121" s="1081"/>
      <c r="B121" s="80">
        <v>6</v>
      </c>
      <c r="C121" s="58"/>
      <c r="D121" s="52"/>
      <c r="E121" s="52"/>
      <c r="F121" s="58"/>
      <c r="G121" s="391"/>
      <c r="H121" s="58"/>
      <c r="I121" s="392"/>
      <c r="J121" s="393"/>
      <c r="K121" s="388"/>
      <c r="L121" s="394"/>
      <c r="M121" s="392"/>
      <c r="N121" s="394"/>
      <c r="O121" s="74"/>
      <c r="P121" s="74"/>
      <c r="Q121" s="392"/>
      <c r="R121" s="392"/>
      <c r="S121" s="392"/>
      <c r="T121" s="395"/>
      <c r="U121" s="396"/>
      <c r="V121" s="260"/>
    </row>
    <row r="122" spans="1:22" x14ac:dyDescent="0.25">
      <c r="A122" s="1081"/>
      <c r="B122" s="80">
        <v>7</v>
      </c>
      <c r="C122" s="58"/>
      <c r="D122" s="52"/>
      <c r="E122" s="52"/>
      <c r="F122" s="58"/>
      <c r="G122" s="391"/>
      <c r="H122" s="58"/>
      <c r="I122" s="392"/>
      <c r="J122" s="393"/>
      <c r="K122" s="388"/>
      <c r="L122" s="394"/>
      <c r="M122" s="392"/>
      <c r="N122" s="394"/>
      <c r="O122" s="74"/>
      <c r="P122" s="74"/>
      <c r="Q122" s="392"/>
      <c r="R122" s="392"/>
      <c r="S122" s="392"/>
      <c r="T122" s="395"/>
      <c r="U122" s="396"/>
      <c r="V122" s="260"/>
    </row>
    <row r="123" spans="1:22" x14ac:dyDescent="0.25">
      <c r="A123" s="1081"/>
      <c r="B123" s="80">
        <v>8</v>
      </c>
      <c r="C123" s="58"/>
      <c r="D123" s="52"/>
      <c r="E123" s="52"/>
      <c r="F123" s="58"/>
      <c r="G123" s="391"/>
      <c r="H123" s="58"/>
      <c r="I123" s="392"/>
      <c r="J123" s="393"/>
      <c r="K123" s="388"/>
      <c r="L123" s="394"/>
      <c r="M123" s="392"/>
      <c r="N123" s="394"/>
      <c r="O123" s="74"/>
      <c r="P123" s="74"/>
      <c r="Q123" s="392"/>
      <c r="R123" s="392"/>
      <c r="S123" s="392"/>
      <c r="T123" s="395"/>
      <c r="U123" s="396"/>
      <c r="V123" s="260"/>
    </row>
    <row r="124" spans="1:22" x14ac:dyDescent="0.25">
      <c r="A124" s="1081"/>
      <c r="B124" s="80">
        <v>9</v>
      </c>
      <c r="C124" s="58"/>
      <c r="D124" s="52"/>
      <c r="E124" s="52"/>
      <c r="F124" s="58"/>
      <c r="G124" s="391"/>
      <c r="H124" s="58"/>
      <c r="I124" s="392"/>
      <c r="J124" s="393"/>
      <c r="K124" s="388"/>
      <c r="L124" s="394"/>
      <c r="M124" s="392"/>
      <c r="N124" s="394"/>
      <c r="O124" s="74"/>
      <c r="P124" s="74"/>
      <c r="Q124" s="392"/>
      <c r="R124" s="392"/>
      <c r="S124" s="392"/>
      <c r="T124" s="395"/>
      <c r="U124" s="396"/>
      <c r="V124" s="260"/>
    </row>
    <row r="125" spans="1:22" ht="15.75" thickBot="1" x14ac:dyDescent="0.3">
      <c r="A125" s="1082"/>
      <c r="B125" s="81">
        <v>10</v>
      </c>
      <c r="C125" s="67"/>
      <c r="D125" s="66"/>
      <c r="E125" s="66"/>
      <c r="F125" s="67"/>
      <c r="G125" s="397"/>
      <c r="H125" s="67"/>
      <c r="I125" s="398"/>
      <c r="J125" s="399"/>
      <c r="K125" s="586"/>
      <c r="L125" s="400"/>
      <c r="M125" s="398"/>
      <c r="N125" s="400"/>
      <c r="O125" s="75"/>
      <c r="P125" s="75"/>
      <c r="Q125" s="398"/>
      <c r="R125" s="398"/>
      <c r="S125" s="398"/>
      <c r="T125" s="401"/>
      <c r="U125" s="402"/>
      <c r="V125" s="260"/>
    </row>
    <row r="126" spans="1:22" ht="25.5" thickBot="1" x14ac:dyDescent="0.3">
      <c r="A126" s="68"/>
      <c r="B126" s="53"/>
      <c r="C126" s="53"/>
      <c r="D126" s="53"/>
      <c r="E126" s="581" t="s">
        <v>223</v>
      </c>
      <c r="F126" s="582">
        <f>COUNTA(F116:F125)</f>
        <v>0</v>
      </c>
      <c r="G126" s="583">
        <f>COUNTA(G116:G125)</f>
        <v>0</v>
      </c>
      <c r="H126" s="403"/>
      <c r="I126" s="403"/>
      <c r="J126" s="404"/>
      <c r="K126" s="404"/>
      <c r="L126" s="403"/>
      <c r="M126" s="1109" t="s">
        <v>354</v>
      </c>
      <c r="N126" s="1110"/>
      <c r="O126" s="584">
        <f>SUM(O116:O125)</f>
        <v>0</v>
      </c>
      <c r="P126" s="585">
        <f>SUM(P116:P125)</f>
        <v>0</v>
      </c>
      <c r="Q126" s="53"/>
      <c r="S126" s="53"/>
      <c r="T126" s="57"/>
      <c r="U126" s="405"/>
      <c r="V126" s="406"/>
    </row>
    <row r="127" spans="1:22" ht="15.75" thickBot="1" x14ac:dyDescent="0.3">
      <c r="A127" s="408"/>
      <c r="B127" s="409"/>
      <c r="C127" s="342"/>
      <c r="D127" s="342"/>
      <c r="E127" s="342"/>
      <c r="F127" s="409"/>
      <c r="G127" s="342"/>
      <c r="H127" s="342"/>
      <c r="I127" s="409"/>
      <c r="J127" s="409"/>
      <c r="K127" s="409"/>
      <c r="L127" s="342"/>
      <c r="M127" s="342"/>
      <c r="N127" s="342"/>
      <c r="O127" s="342"/>
      <c r="P127" s="342"/>
      <c r="Q127" s="342"/>
      <c r="R127" s="342"/>
      <c r="S127" s="342"/>
      <c r="T127" s="410"/>
      <c r="U127" s="411"/>
      <c r="V127" s="348"/>
    </row>
    <row r="128" spans="1:22" ht="15.75" thickBot="1" x14ac:dyDescent="0.3">
      <c r="A128" s="378"/>
      <c r="B128" s="256"/>
      <c r="C128" s="187"/>
      <c r="D128" s="187"/>
      <c r="E128" s="187"/>
      <c r="F128" s="256"/>
      <c r="G128" s="187"/>
      <c r="H128" s="187"/>
      <c r="I128" s="256"/>
      <c r="J128" s="256"/>
      <c r="K128" s="256"/>
      <c r="L128" s="187"/>
      <c r="M128" s="187"/>
      <c r="N128" s="187"/>
      <c r="O128" s="187"/>
      <c r="P128" s="187"/>
      <c r="Q128" s="187"/>
      <c r="R128" s="187"/>
      <c r="S128" s="187"/>
      <c r="T128" s="379"/>
      <c r="U128" s="379"/>
      <c r="V128" s="258"/>
    </row>
    <row r="129" spans="1:22" ht="15.75" thickBot="1" x14ac:dyDescent="0.3">
      <c r="A129" s="90" t="s">
        <v>9</v>
      </c>
      <c r="B129" s="1100" t="s">
        <v>34</v>
      </c>
      <c r="C129" s="1101"/>
      <c r="E129" s="1102" t="s">
        <v>189</v>
      </c>
      <c r="F129" s="1103"/>
      <c r="G129" s="1104">
        <f>VLOOKUP(B129,'Urbano.Piano inv. forn'!$D$20:$H$39,3,FALSE)</f>
        <v>0</v>
      </c>
      <c r="H129" s="1105"/>
      <c r="I129" s="44"/>
      <c r="J129" s="1102" t="s">
        <v>190</v>
      </c>
      <c r="K129" s="1106"/>
      <c r="L129" s="1103"/>
      <c r="M129" s="1104">
        <f>VLOOKUP(B129,'Urbano.Piano inv. forn'!$D$20:$H$39,4,FALSE)</f>
        <v>0</v>
      </c>
      <c r="N129" s="1105"/>
      <c r="P129" s="97" t="s">
        <v>191</v>
      </c>
      <c r="Q129" s="380"/>
      <c r="S129" s="98" t="s">
        <v>192</v>
      </c>
      <c r="T129" s="1085"/>
      <c r="U129" s="1086"/>
      <c r="V129" s="260"/>
    </row>
    <row r="130" spans="1:22" ht="15.75" thickBot="1" x14ac:dyDescent="0.3">
      <c r="A130" s="68"/>
      <c r="B130" s="54"/>
      <c r="C130" s="54"/>
      <c r="E130" s="55"/>
      <c r="F130" s="55"/>
      <c r="G130" s="56"/>
      <c r="H130" s="56"/>
      <c r="I130" s="44"/>
      <c r="J130" s="55"/>
      <c r="K130" s="55"/>
      <c r="L130" s="55"/>
      <c r="M130" s="56"/>
      <c r="N130" s="56"/>
      <c r="P130" s="57"/>
      <c r="S130" s="53"/>
      <c r="T130" s="381"/>
      <c r="V130" s="69"/>
    </row>
    <row r="131" spans="1:22" ht="28.5" customHeight="1" thickBot="1" x14ac:dyDescent="0.3">
      <c r="A131" s="1087" t="s">
        <v>12</v>
      </c>
      <c r="B131" s="1088"/>
      <c r="C131" s="1088"/>
      <c r="D131" s="1089"/>
      <c r="E131" s="1090">
        <f>VLOOKUP(B129,'Urbano.Piano inv. forn'!$D$20:$V$39,17,FALSE)</f>
        <v>0</v>
      </c>
      <c r="F131" s="1091"/>
      <c r="G131" s="1091"/>
      <c r="H131" s="1092"/>
      <c r="I131" s="44"/>
      <c r="J131" s="1093" t="s">
        <v>56</v>
      </c>
      <c r="K131" s="1094"/>
      <c r="L131" s="1095"/>
      <c r="M131" s="1090">
        <f>VLOOKUP(B129,'Urbano.Piano inv. forn'!$D$20:$V$39,19,FALSE)</f>
        <v>0</v>
      </c>
      <c r="N131" s="1092"/>
      <c r="O131" s="65"/>
      <c r="P131" s="96" t="s">
        <v>14</v>
      </c>
      <c r="Q131" s="70">
        <f>M131+E131</f>
        <v>0</v>
      </c>
      <c r="S131" s="98" t="s">
        <v>193</v>
      </c>
      <c r="T131" s="1085"/>
      <c r="U131" s="1086"/>
      <c r="V131" s="69"/>
    </row>
    <row r="132" spans="1:22" ht="15.75" thickBot="1" x14ac:dyDescent="0.3">
      <c r="A132" s="71"/>
      <c r="B132" s="72"/>
      <c r="C132" s="72"/>
      <c r="D132" s="72"/>
      <c r="E132" s="73"/>
      <c r="F132" s="73"/>
      <c r="G132" s="73"/>
      <c r="H132" s="73"/>
      <c r="I132" s="44"/>
      <c r="J132" s="55"/>
      <c r="K132" s="55"/>
      <c r="L132" s="55"/>
      <c r="M132" s="73"/>
      <c r="N132" s="73"/>
      <c r="O132" s="65"/>
      <c r="P132" s="53"/>
      <c r="Q132" s="65"/>
      <c r="S132" s="53"/>
      <c r="T132" s="382"/>
      <c r="U132" s="382"/>
      <c r="V132" s="260"/>
    </row>
    <row r="133" spans="1:22" ht="60" x14ac:dyDescent="0.25">
      <c r="A133" s="1096" t="s">
        <v>194</v>
      </c>
      <c r="B133" s="1098" t="s">
        <v>195</v>
      </c>
      <c r="C133" s="1098" t="s">
        <v>196</v>
      </c>
      <c r="D133" s="91" t="s">
        <v>197</v>
      </c>
      <c r="E133" s="92" t="s">
        <v>198</v>
      </c>
      <c r="F133" s="91" t="s">
        <v>199</v>
      </c>
      <c r="G133" s="91" t="s">
        <v>200</v>
      </c>
      <c r="H133" s="93" t="s">
        <v>168</v>
      </c>
      <c r="I133" s="93" t="s">
        <v>201</v>
      </c>
      <c r="J133" s="93" t="s">
        <v>202</v>
      </c>
      <c r="K133" s="93" t="s">
        <v>444</v>
      </c>
      <c r="L133" s="93" t="s">
        <v>203</v>
      </c>
      <c r="M133" s="93" t="s">
        <v>204</v>
      </c>
      <c r="N133" s="93" t="s">
        <v>205</v>
      </c>
      <c r="O133" s="93" t="s">
        <v>206</v>
      </c>
      <c r="P133" s="93" t="s">
        <v>207</v>
      </c>
      <c r="Q133" s="93" t="s">
        <v>208</v>
      </c>
      <c r="R133" s="93" t="s">
        <v>209</v>
      </c>
      <c r="S133" s="93" t="s">
        <v>210</v>
      </c>
      <c r="T133" s="93" t="s">
        <v>476</v>
      </c>
      <c r="U133" s="94" t="s">
        <v>211</v>
      </c>
      <c r="V133" s="383"/>
    </row>
    <row r="134" spans="1:22" ht="42.95" customHeight="1" thickBot="1" x14ac:dyDescent="0.3">
      <c r="A134" s="1097"/>
      <c r="B134" s="1099"/>
      <c r="C134" s="1099"/>
      <c r="D134" s="95" t="s">
        <v>212</v>
      </c>
      <c r="E134" s="95" t="s">
        <v>213</v>
      </c>
      <c r="F134" s="95" t="s">
        <v>214</v>
      </c>
      <c r="G134" s="95" t="s">
        <v>214</v>
      </c>
      <c r="H134" s="95" t="s">
        <v>28</v>
      </c>
      <c r="I134" s="95" t="s">
        <v>29</v>
      </c>
      <c r="J134" s="95" t="s">
        <v>215</v>
      </c>
      <c r="K134" s="95" t="s">
        <v>216</v>
      </c>
      <c r="L134" s="95" t="s">
        <v>216</v>
      </c>
      <c r="M134" s="95" t="s">
        <v>217</v>
      </c>
      <c r="N134" s="95" t="s">
        <v>216</v>
      </c>
      <c r="O134" s="95" t="s">
        <v>218</v>
      </c>
      <c r="P134" s="95" t="s">
        <v>445</v>
      </c>
      <c r="Q134" s="95" t="s">
        <v>219</v>
      </c>
      <c r="R134" s="95" t="s">
        <v>220</v>
      </c>
      <c r="S134" s="95" t="s">
        <v>221</v>
      </c>
      <c r="T134" s="95" t="s">
        <v>221</v>
      </c>
      <c r="U134" s="384"/>
      <c r="V134" s="383"/>
    </row>
    <row r="135" spans="1:22" x14ac:dyDescent="0.25">
      <c r="A135" s="1081" t="str">
        <f>B129</f>
        <v>urb.m.3</v>
      </c>
      <c r="B135" s="79">
        <v>1</v>
      </c>
      <c r="C135" s="117"/>
      <c r="D135" s="59"/>
      <c r="E135" s="59"/>
      <c r="F135" s="117"/>
      <c r="G135" s="385"/>
      <c r="H135" s="60"/>
      <c r="I135" s="386"/>
      <c r="J135" s="387"/>
      <c r="K135" s="388"/>
      <c r="L135" s="388"/>
      <c r="M135" s="386"/>
      <c r="N135" s="388"/>
      <c r="O135" s="83"/>
      <c r="P135" s="83"/>
      <c r="Q135" s="386"/>
      <c r="R135" s="386"/>
      <c r="S135" s="386"/>
      <c r="T135" s="389"/>
      <c r="U135" s="390"/>
      <c r="V135" s="260"/>
    </row>
    <row r="136" spans="1:22" x14ac:dyDescent="0.25">
      <c r="A136" s="1081"/>
      <c r="B136" s="80">
        <v>2</v>
      </c>
      <c r="C136" s="58"/>
      <c r="D136" s="52"/>
      <c r="E136" s="52"/>
      <c r="F136" s="58"/>
      <c r="G136" s="391"/>
      <c r="H136" s="58"/>
      <c r="I136" s="392"/>
      <c r="J136" s="393"/>
      <c r="K136" s="388"/>
      <c r="L136" s="394"/>
      <c r="M136" s="392"/>
      <c r="N136" s="394"/>
      <c r="O136" s="74"/>
      <c r="P136" s="74"/>
      <c r="Q136" s="392"/>
      <c r="R136" s="392" t="s">
        <v>222</v>
      </c>
      <c r="S136" s="392"/>
      <c r="T136" s="395"/>
      <c r="U136" s="396"/>
      <c r="V136" s="260"/>
    </row>
    <row r="137" spans="1:22" x14ac:dyDescent="0.25">
      <c r="A137" s="1081"/>
      <c r="B137" s="80">
        <v>3</v>
      </c>
      <c r="C137" s="58"/>
      <c r="D137" s="52"/>
      <c r="E137" s="52"/>
      <c r="F137" s="58"/>
      <c r="G137" s="391"/>
      <c r="H137" s="58"/>
      <c r="I137" s="392"/>
      <c r="J137" s="393"/>
      <c r="K137" s="388"/>
      <c r="L137" s="394"/>
      <c r="M137" s="392"/>
      <c r="N137" s="394"/>
      <c r="O137" s="74"/>
      <c r="P137" s="74"/>
      <c r="Q137" s="392"/>
      <c r="R137" s="392"/>
      <c r="S137" s="392"/>
      <c r="T137" s="395"/>
      <c r="U137" s="396"/>
      <c r="V137" s="260"/>
    </row>
    <row r="138" spans="1:22" x14ac:dyDescent="0.25">
      <c r="A138" s="1081"/>
      <c r="B138" s="80">
        <v>4</v>
      </c>
      <c r="C138" s="58"/>
      <c r="D138" s="52"/>
      <c r="E138" s="52"/>
      <c r="F138" s="58"/>
      <c r="G138" s="391"/>
      <c r="H138" s="58"/>
      <c r="I138" s="392"/>
      <c r="J138" s="393"/>
      <c r="K138" s="388"/>
      <c r="L138" s="394"/>
      <c r="M138" s="392"/>
      <c r="N138" s="394"/>
      <c r="O138" s="74"/>
      <c r="P138" s="74"/>
      <c r="Q138" s="392"/>
      <c r="R138" s="392"/>
      <c r="S138" s="392"/>
      <c r="T138" s="395"/>
      <c r="U138" s="396"/>
      <c r="V138" s="260"/>
    </row>
    <row r="139" spans="1:22" x14ac:dyDescent="0.25">
      <c r="A139" s="1081"/>
      <c r="B139" s="80">
        <v>5</v>
      </c>
      <c r="C139" s="58"/>
      <c r="D139" s="52"/>
      <c r="E139" s="52"/>
      <c r="F139" s="58"/>
      <c r="G139" s="391"/>
      <c r="H139" s="58"/>
      <c r="I139" s="392"/>
      <c r="J139" s="393"/>
      <c r="K139" s="388"/>
      <c r="L139" s="394"/>
      <c r="M139" s="392"/>
      <c r="N139" s="394"/>
      <c r="O139" s="74"/>
      <c r="P139" s="74"/>
      <c r="Q139" s="392"/>
      <c r="R139" s="392"/>
      <c r="S139" s="392"/>
      <c r="T139" s="395"/>
      <c r="U139" s="396"/>
      <c r="V139" s="260"/>
    </row>
    <row r="140" spans="1:22" x14ac:dyDescent="0.25">
      <c r="A140" s="1081"/>
      <c r="B140" s="80">
        <v>6</v>
      </c>
      <c r="C140" s="58"/>
      <c r="D140" s="52"/>
      <c r="E140" s="52"/>
      <c r="F140" s="58"/>
      <c r="G140" s="391"/>
      <c r="H140" s="58"/>
      <c r="I140" s="392"/>
      <c r="J140" s="393"/>
      <c r="K140" s="388"/>
      <c r="L140" s="394"/>
      <c r="M140" s="392"/>
      <c r="N140" s="394"/>
      <c r="O140" s="74"/>
      <c r="P140" s="74"/>
      <c r="Q140" s="392"/>
      <c r="R140" s="392"/>
      <c r="S140" s="392"/>
      <c r="T140" s="395"/>
      <c r="U140" s="396"/>
      <c r="V140" s="260"/>
    </row>
    <row r="141" spans="1:22" x14ac:dyDescent="0.25">
      <c r="A141" s="1081"/>
      <c r="B141" s="80">
        <v>7</v>
      </c>
      <c r="C141" s="58"/>
      <c r="D141" s="52"/>
      <c r="E141" s="52"/>
      <c r="F141" s="58"/>
      <c r="G141" s="391"/>
      <c r="H141" s="58"/>
      <c r="I141" s="392"/>
      <c r="J141" s="393"/>
      <c r="K141" s="388"/>
      <c r="L141" s="394"/>
      <c r="M141" s="392"/>
      <c r="N141" s="394"/>
      <c r="O141" s="74"/>
      <c r="P141" s="74"/>
      <c r="Q141" s="392"/>
      <c r="R141" s="392"/>
      <c r="S141" s="392"/>
      <c r="T141" s="395"/>
      <c r="U141" s="396"/>
      <c r="V141" s="260"/>
    </row>
    <row r="142" spans="1:22" x14ac:dyDescent="0.25">
      <c r="A142" s="1081"/>
      <c r="B142" s="80">
        <v>8</v>
      </c>
      <c r="C142" s="58"/>
      <c r="D142" s="52"/>
      <c r="E142" s="52"/>
      <c r="F142" s="58"/>
      <c r="G142" s="391"/>
      <c r="H142" s="58"/>
      <c r="I142" s="392"/>
      <c r="J142" s="393"/>
      <c r="K142" s="388"/>
      <c r="L142" s="394"/>
      <c r="M142" s="392"/>
      <c r="N142" s="394"/>
      <c r="O142" s="74"/>
      <c r="P142" s="74"/>
      <c r="Q142" s="392"/>
      <c r="R142" s="392"/>
      <c r="S142" s="392"/>
      <c r="T142" s="395"/>
      <c r="U142" s="396"/>
      <c r="V142" s="260"/>
    </row>
    <row r="143" spans="1:22" x14ac:dyDescent="0.25">
      <c r="A143" s="1081"/>
      <c r="B143" s="80">
        <v>9</v>
      </c>
      <c r="C143" s="58"/>
      <c r="D143" s="52"/>
      <c r="E143" s="52"/>
      <c r="F143" s="58"/>
      <c r="G143" s="391"/>
      <c r="H143" s="58"/>
      <c r="I143" s="392"/>
      <c r="J143" s="393"/>
      <c r="K143" s="388"/>
      <c r="L143" s="394"/>
      <c r="M143" s="392"/>
      <c r="N143" s="394"/>
      <c r="O143" s="74"/>
      <c r="P143" s="74"/>
      <c r="Q143" s="392"/>
      <c r="R143" s="392"/>
      <c r="S143" s="392"/>
      <c r="T143" s="395"/>
      <c r="U143" s="396"/>
      <c r="V143" s="260"/>
    </row>
    <row r="144" spans="1:22" ht="15.75" thickBot="1" x14ac:dyDescent="0.3">
      <c r="A144" s="1082"/>
      <c r="B144" s="81">
        <v>10</v>
      </c>
      <c r="C144" s="67"/>
      <c r="D144" s="66"/>
      <c r="E144" s="66"/>
      <c r="F144" s="67"/>
      <c r="G144" s="397"/>
      <c r="H144" s="67"/>
      <c r="I144" s="398"/>
      <c r="J144" s="399"/>
      <c r="K144" s="586"/>
      <c r="L144" s="400"/>
      <c r="M144" s="398"/>
      <c r="N144" s="400"/>
      <c r="O144" s="75"/>
      <c r="P144" s="75"/>
      <c r="Q144" s="398"/>
      <c r="R144" s="398"/>
      <c r="S144" s="398"/>
      <c r="T144" s="401"/>
      <c r="U144" s="402"/>
      <c r="V144" s="260"/>
    </row>
    <row r="145" spans="1:22" ht="25.5" thickBot="1" x14ac:dyDescent="0.3">
      <c r="A145" s="68"/>
      <c r="B145" s="53"/>
      <c r="C145" s="53"/>
      <c r="D145" s="53"/>
      <c r="E145" s="581" t="s">
        <v>223</v>
      </c>
      <c r="F145" s="582">
        <f>COUNTA(F135:F144)</f>
        <v>0</v>
      </c>
      <c r="G145" s="583">
        <f>COUNTA(G135:G144)</f>
        <v>0</v>
      </c>
      <c r="H145" s="403"/>
      <c r="I145" s="403"/>
      <c r="J145" s="404"/>
      <c r="K145" s="404"/>
      <c r="L145" s="403"/>
      <c r="M145" s="1109" t="s">
        <v>354</v>
      </c>
      <c r="N145" s="1110"/>
      <c r="O145" s="584">
        <f>SUM(O135:O144)</f>
        <v>0</v>
      </c>
      <c r="P145" s="585">
        <f>SUM(P135:P144)</f>
        <v>0</v>
      </c>
      <c r="Q145" s="53"/>
      <c r="S145" s="53"/>
      <c r="T145" s="57"/>
      <c r="U145" s="405"/>
      <c r="V145" s="406"/>
    </row>
    <row r="146" spans="1:22" ht="15.75" thickBot="1" x14ac:dyDescent="0.3">
      <c r="A146" s="408"/>
      <c r="B146" s="409"/>
      <c r="C146" s="342"/>
      <c r="D146" s="342"/>
      <c r="E146" s="342"/>
      <c r="F146" s="409"/>
      <c r="G146" s="342"/>
      <c r="H146" s="342"/>
      <c r="I146" s="409"/>
      <c r="J146" s="409"/>
      <c r="K146" s="409"/>
      <c r="L146" s="342"/>
      <c r="M146" s="342"/>
      <c r="N146" s="342"/>
      <c r="O146" s="342"/>
      <c r="P146" s="342"/>
      <c r="Q146" s="342"/>
      <c r="R146" s="342"/>
      <c r="S146" s="342"/>
      <c r="T146" s="410"/>
      <c r="U146" s="411"/>
      <c r="V146" s="348"/>
    </row>
    <row r="147" spans="1:22" ht="15.75" thickBot="1" x14ac:dyDescent="0.3">
      <c r="A147" s="378"/>
      <c r="B147" s="256"/>
      <c r="C147" s="187"/>
      <c r="D147" s="187"/>
      <c r="E147" s="187"/>
      <c r="F147" s="256"/>
      <c r="G147" s="187"/>
      <c r="H147" s="187"/>
      <c r="I147" s="256"/>
      <c r="J147" s="256"/>
      <c r="K147" s="256"/>
      <c r="L147" s="187"/>
      <c r="M147" s="187"/>
      <c r="N147" s="187"/>
      <c r="O147" s="187"/>
      <c r="P147" s="187"/>
      <c r="Q147" s="187"/>
      <c r="R147" s="187"/>
      <c r="S147" s="187"/>
      <c r="T147" s="379"/>
      <c r="U147" s="379"/>
      <c r="V147" s="258"/>
    </row>
    <row r="148" spans="1:22" ht="15.75" thickBot="1" x14ac:dyDescent="0.3">
      <c r="A148" s="90" t="s">
        <v>9</v>
      </c>
      <c r="B148" s="1100" t="s">
        <v>34</v>
      </c>
      <c r="C148" s="1101"/>
      <c r="E148" s="1102" t="s">
        <v>189</v>
      </c>
      <c r="F148" s="1103"/>
      <c r="G148" s="1104">
        <f>VLOOKUP(B148,'Urbano.Piano inv. forn'!$D$20:$H$39,3,FALSE)</f>
        <v>0</v>
      </c>
      <c r="H148" s="1105"/>
      <c r="I148" s="44"/>
      <c r="J148" s="1102" t="s">
        <v>190</v>
      </c>
      <c r="K148" s="1106"/>
      <c r="L148" s="1103"/>
      <c r="M148" s="1104">
        <f>VLOOKUP(B148,'Urbano.Piano inv. forn'!$D$20:$H$39,4,FALSE)</f>
        <v>0</v>
      </c>
      <c r="N148" s="1105"/>
      <c r="P148" s="97" t="s">
        <v>191</v>
      </c>
      <c r="Q148" s="380"/>
      <c r="S148" s="98" t="s">
        <v>192</v>
      </c>
      <c r="T148" s="1085"/>
      <c r="U148" s="1086"/>
      <c r="V148" s="260"/>
    </row>
    <row r="149" spans="1:22" ht="15.75" thickBot="1" x14ac:dyDescent="0.3">
      <c r="A149" s="68"/>
      <c r="B149" s="54"/>
      <c r="C149" s="54"/>
      <c r="E149" s="55"/>
      <c r="F149" s="55"/>
      <c r="G149" s="56"/>
      <c r="H149" s="56"/>
      <c r="I149" s="44"/>
      <c r="J149" s="55"/>
      <c r="K149" s="55"/>
      <c r="L149" s="55"/>
      <c r="M149" s="56"/>
      <c r="N149" s="56"/>
      <c r="P149" s="57"/>
      <c r="S149" s="53"/>
      <c r="T149" s="381"/>
      <c r="V149" s="69"/>
    </row>
    <row r="150" spans="1:22" ht="28.5" customHeight="1" thickBot="1" x14ac:dyDescent="0.3">
      <c r="A150" s="1087" t="s">
        <v>12</v>
      </c>
      <c r="B150" s="1088"/>
      <c r="C150" s="1088"/>
      <c r="D150" s="1089"/>
      <c r="E150" s="1090">
        <f>VLOOKUP(B148,'Urbano.Piano inv. forn'!$D$20:$V$39,17,FALSE)</f>
        <v>0</v>
      </c>
      <c r="F150" s="1091"/>
      <c r="G150" s="1091"/>
      <c r="H150" s="1092"/>
      <c r="I150" s="44"/>
      <c r="J150" s="1093" t="s">
        <v>56</v>
      </c>
      <c r="K150" s="1094"/>
      <c r="L150" s="1095"/>
      <c r="M150" s="1090">
        <f>VLOOKUP(B148,'Urbano.Piano inv. forn'!$D$20:$V$39,19,FALSE)</f>
        <v>0</v>
      </c>
      <c r="N150" s="1092"/>
      <c r="O150" s="65"/>
      <c r="P150" s="96" t="s">
        <v>14</v>
      </c>
      <c r="Q150" s="70">
        <f>M150+E150</f>
        <v>0</v>
      </c>
      <c r="S150" s="98" t="s">
        <v>193</v>
      </c>
      <c r="T150" s="1085"/>
      <c r="U150" s="1086"/>
      <c r="V150" s="69"/>
    </row>
    <row r="151" spans="1:22" ht="15.75" thickBot="1" x14ac:dyDescent="0.3">
      <c r="A151" s="71"/>
      <c r="B151" s="72"/>
      <c r="C151" s="72"/>
      <c r="D151" s="72"/>
      <c r="E151" s="73"/>
      <c r="F151" s="73"/>
      <c r="G151" s="73"/>
      <c r="H151" s="73"/>
      <c r="I151" s="44"/>
      <c r="J151" s="55"/>
      <c r="K151" s="55"/>
      <c r="L151" s="55"/>
      <c r="M151" s="73"/>
      <c r="N151" s="73"/>
      <c r="O151" s="65"/>
      <c r="P151" s="53"/>
      <c r="Q151" s="65"/>
      <c r="S151" s="53"/>
      <c r="T151" s="382"/>
      <c r="U151" s="382"/>
      <c r="V151" s="260"/>
    </row>
    <row r="152" spans="1:22" ht="60" x14ac:dyDescent="0.25">
      <c r="A152" s="1096" t="s">
        <v>194</v>
      </c>
      <c r="B152" s="1098" t="s">
        <v>195</v>
      </c>
      <c r="C152" s="1098" t="s">
        <v>196</v>
      </c>
      <c r="D152" s="91" t="s">
        <v>197</v>
      </c>
      <c r="E152" s="92" t="s">
        <v>198</v>
      </c>
      <c r="F152" s="91" t="s">
        <v>199</v>
      </c>
      <c r="G152" s="91" t="s">
        <v>200</v>
      </c>
      <c r="H152" s="93" t="s">
        <v>168</v>
      </c>
      <c r="I152" s="93" t="s">
        <v>201</v>
      </c>
      <c r="J152" s="93" t="s">
        <v>202</v>
      </c>
      <c r="K152" s="93" t="s">
        <v>444</v>
      </c>
      <c r="L152" s="93" t="s">
        <v>203</v>
      </c>
      <c r="M152" s="93" t="s">
        <v>204</v>
      </c>
      <c r="N152" s="93" t="s">
        <v>205</v>
      </c>
      <c r="O152" s="93" t="s">
        <v>206</v>
      </c>
      <c r="P152" s="93" t="s">
        <v>207</v>
      </c>
      <c r="Q152" s="93" t="s">
        <v>208</v>
      </c>
      <c r="R152" s="93" t="s">
        <v>209</v>
      </c>
      <c r="S152" s="93" t="s">
        <v>210</v>
      </c>
      <c r="T152" s="93" t="s">
        <v>476</v>
      </c>
      <c r="U152" s="94" t="s">
        <v>211</v>
      </c>
      <c r="V152" s="383"/>
    </row>
    <row r="153" spans="1:22" ht="48" customHeight="1" thickBot="1" x14ac:dyDescent="0.3">
      <c r="A153" s="1097"/>
      <c r="B153" s="1099"/>
      <c r="C153" s="1099"/>
      <c r="D153" s="95" t="s">
        <v>212</v>
      </c>
      <c r="E153" s="95" t="s">
        <v>213</v>
      </c>
      <c r="F153" s="95" t="s">
        <v>214</v>
      </c>
      <c r="G153" s="95" t="s">
        <v>214</v>
      </c>
      <c r="H153" s="95" t="s">
        <v>28</v>
      </c>
      <c r="I153" s="95" t="s">
        <v>29</v>
      </c>
      <c r="J153" s="95" t="s">
        <v>215</v>
      </c>
      <c r="K153" s="95" t="s">
        <v>216</v>
      </c>
      <c r="L153" s="95" t="s">
        <v>216</v>
      </c>
      <c r="M153" s="95" t="s">
        <v>217</v>
      </c>
      <c r="N153" s="95" t="s">
        <v>216</v>
      </c>
      <c r="O153" s="95" t="s">
        <v>218</v>
      </c>
      <c r="P153" s="95" t="s">
        <v>445</v>
      </c>
      <c r="Q153" s="95" t="s">
        <v>219</v>
      </c>
      <c r="R153" s="95" t="s">
        <v>220</v>
      </c>
      <c r="S153" s="95" t="s">
        <v>221</v>
      </c>
      <c r="T153" s="95" t="s">
        <v>221</v>
      </c>
      <c r="U153" s="384"/>
      <c r="V153" s="383"/>
    </row>
    <row r="154" spans="1:22" x14ac:dyDescent="0.25">
      <c r="A154" s="1081" t="str">
        <f>B148</f>
        <v>urb.m.3</v>
      </c>
      <c r="B154" s="79">
        <v>1</v>
      </c>
      <c r="C154" s="117"/>
      <c r="D154" s="59"/>
      <c r="E154" s="59"/>
      <c r="F154" s="117"/>
      <c r="G154" s="385"/>
      <c r="H154" s="60"/>
      <c r="I154" s="386"/>
      <c r="J154" s="387"/>
      <c r="K154" s="388"/>
      <c r="L154" s="388"/>
      <c r="M154" s="386"/>
      <c r="N154" s="388"/>
      <c r="O154" s="83"/>
      <c r="P154" s="83"/>
      <c r="Q154" s="386"/>
      <c r="R154" s="386"/>
      <c r="S154" s="386"/>
      <c r="T154" s="389"/>
      <c r="U154" s="390"/>
      <c r="V154" s="260"/>
    </row>
    <row r="155" spans="1:22" x14ac:dyDescent="0.25">
      <c r="A155" s="1081"/>
      <c r="B155" s="80">
        <v>2</v>
      </c>
      <c r="C155" s="58"/>
      <c r="D155" s="52"/>
      <c r="E155" s="52"/>
      <c r="F155" s="58"/>
      <c r="G155" s="391"/>
      <c r="H155" s="58"/>
      <c r="I155" s="392"/>
      <c r="J155" s="393"/>
      <c r="K155" s="388"/>
      <c r="L155" s="394"/>
      <c r="M155" s="392"/>
      <c r="N155" s="394"/>
      <c r="O155" s="74"/>
      <c r="P155" s="74"/>
      <c r="Q155" s="392"/>
      <c r="R155" s="392" t="s">
        <v>222</v>
      </c>
      <c r="S155" s="392"/>
      <c r="T155" s="395"/>
      <c r="U155" s="396"/>
      <c r="V155" s="260"/>
    </row>
    <row r="156" spans="1:22" x14ac:dyDescent="0.25">
      <c r="A156" s="1081"/>
      <c r="B156" s="80">
        <v>3</v>
      </c>
      <c r="C156" s="58"/>
      <c r="D156" s="52"/>
      <c r="E156" s="52"/>
      <c r="F156" s="58"/>
      <c r="G156" s="391"/>
      <c r="H156" s="58"/>
      <c r="I156" s="392"/>
      <c r="J156" s="393"/>
      <c r="K156" s="388"/>
      <c r="L156" s="394"/>
      <c r="M156" s="392"/>
      <c r="N156" s="394"/>
      <c r="O156" s="74"/>
      <c r="P156" s="74"/>
      <c r="Q156" s="392"/>
      <c r="R156" s="392"/>
      <c r="S156" s="392"/>
      <c r="T156" s="395"/>
      <c r="U156" s="396"/>
      <c r="V156" s="260"/>
    </row>
    <row r="157" spans="1:22" x14ac:dyDescent="0.25">
      <c r="A157" s="1081"/>
      <c r="B157" s="80">
        <v>4</v>
      </c>
      <c r="C157" s="58"/>
      <c r="D157" s="52"/>
      <c r="E157" s="52"/>
      <c r="F157" s="58"/>
      <c r="G157" s="391"/>
      <c r="H157" s="58"/>
      <c r="I157" s="392"/>
      <c r="J157" s="393"/>
      <c r="K157" s="388"/>
      <c r="L157" s="394"/>
      <c r="M157" s="392"/>
      <c r="N157" s="394"/>
      <c r="O157" s="74"/>
      <c r="P157" s="74"/>
      <c r="Q157" s="392"/>
      <c r="R157" s="392"/>
      <c r="S157" s="392"/>
      <c r="T157" s="395"/>
      <c r="U157" s="396"/>
      <c r="V157" s="260"/>
    </row>
    <row r="158" spans="1:22" x14ac:dyDescent="0.25">
      <c r="A158" s="1081"/>
      <c r="B158" s="80">
        <v>5</v>
      </c>
      <c r="C158" s="58"/>
      <c r="D158" s="52"/>
      <c r="E158" s="52"/>
      <c r="F158" s="58"/>
      <c r="G158" s="391"/>
      <c r="H158" s="58"/>
      <c r="I158" s="392"/>
      <c r="J158" s="393"/>
      <c r="K158" s="388"/>
      <c r="L158" s="394"/>
      <c r="M158" s="392"/>
      <c r="N158" s="394"/>
      <c r="O158" s="74"/>
      <c r="P158" s="74"/>
      <c r="Q158" s="392"/>
      <c r="R158" s="392"/>
      <c r="S158" s="392"/>
      <c r="T158" s="395"/>
      <c r="U158" s="396"/>
      <c r="V158" s="260"/>
    </row>
    <row r="159" spans="1:22" x14ac:dyDescent="0.25">
      <c r="A159" s="1081"/>
      <c r="B159" s="80">
        <v>6</v>
      </c>
      <c r="C159" s="58"/>
      <c r="D159" s="52"/>
      <c r="E159" s="52"/>
      <c r="F159" s="58"/>
      <c r="G159" s="391"/>
      <c r="H159" s="58"/>
      <c r="I159" s="392"/>
      <c r="J159" s="393"/>
      <c r="K159" s="388"/>
      <c r="L159" s="394"/>
      <c r="M159" s="392"/>
      <c r="N159" s="394"/>
      <c r="O159" s="74"/>
      <c r="P159" s="74"/>
      <c r="Q159" s="392"/>
      <c r="R159" s="392"/>
      <c r="S159" s="392"/>
      <c r="T159" s="395"/>
      <c r="U159" s="396"/>
      <c r="V159" s="260"/>
    </row>
    <row r="160" spans="1:22" x14ac:dyDescent="0.25">
      <c r="A160" s="1081"/>
      <c r="B160" s="80">
        <v>7</v>
      </c>
      <c r="C160" s="58"/>
      <c r="D160" s="52"/>
      <c r="E160" s="52"/>
      <c r="F160" s="58"/>
      <c r="G160" s="391"/>
      <c r="H160" s="58"/>
      <c r="I160" s="392"/>
      <c r="J160" s="393"/>
      <c r="K160" s="388"/>
      <c r="L160" s="394"/>
      <c r="M160" s="392"/>
      <c r="N160" s="394"/>
      <c r="O160" s="74"/>
      <c r="P160" s="74"/>
      <c r="Q160" s="392"/>
      <c r="R160" s="392"/>
      <c r="S160" s="392"/>
      <c r="T160" s="395"/>
      <c r="U160" s="396"/>
      <c r="V160" s="260"/>
    </row>
    <row r="161" spans="1:22" x14ac:dyDescent="0.25">
      <c r="A161" s="1081"/>
      <c r="B161" s="80">
        <v>8</v>
      </c>
      <c r="C161" s="58"/>
      <c r="D161" s="52"/>
      <c r="E161" s="52"/>
      <c r="F161" s="58"/>
      <c r="G161" s="391"/>
      <c r="H161" s="58"/>
      <c r="I161" s="392"/>
      <c r="J161" s="393"/>
      <c r="K161" s="388"/>
      <c r="L161" s="394"/>
      <c r="M161" s="392"/>
      <c r="N161" s="394"/>
      <c r="O161" s="74"/>
      <c r="P161" s="74"/>
      <c r="Q161" s="392"/>
      <c r="R161" s="392"/>
      <c r="S161" s="392"/>
      <c r="T161" s="395"/>
      <c r="U161" s="396"/>
      <c r="V161" s="260"/>
    </row>
    <row r="162" spans="1:22" x14ac:dyDescent="0.25">
      <c r="A162" s="1081"/>
      <c r="B162" s="80">
        <v>9</v>
      </c>
      <c r="C162" s="58"/>
      <c r="D162" s="52"/>
      <c r="E162" s="52"/>
      <c r="F162" s="58"/>
      <c r="G162" s="391"/>
      <c r="H162" s="58"/>
      <c r="I162" s="392"/>
      <c r="J162" s="393"/>
      <c r="K162" s="388"/>
      <c r="L162" s="394"/>
      <c r="M162" s="392"/>
      <c r="N162" s="394"/>
      <c r="O162" s="74"/>
      <c r="P162" s="74"/>
      <c r="Q162" s="392"/>
      <c r="R162" s="392"/>
      <c r="S162" s="392"/>
      <c r="T162" s="395"/>
      <c r="U162" s="396"/>
      <c r="V162" s="260"/>
    </row>
    <row r="163" spans="1:22" ht="15.75" thickBot="1" x14ac:dyDescent="0.3">
      <c r="A163" s="1082"/>
      <c r="B163" s="81">
        <v>10</v>
      </c>
      <c r="C163" s="67"/>
      <c r="D163" s="66"/>
      <c r="E163" s="66"/>
      <c r="F163" s="67"/>
      <c r="G163" s="397"/>
      <c r="H163" s="67"/>
      <c r="I163" s="398"/>
      <c r="J163" s="399"/>
      <c r="K163" s="586"/>
      <c r="L163" s="400"/>
      <c r="M163" s="398"/>
      <c r="N163" s="400"/>
      <c r="O163" s="75"/>
      <c r="P163" s="75"/>
      <c r="Q163" s="398"/>
      <c r="R163" s="398"/>
      <c r="S163" s="398"/>
      <c r="T163" s="401"/>
      <c r="U163" s="402"/>
      <c r="V163" s="260"/>
    </row>
    <row r="164" spans="1:22" ht="25.5" thickBot="1" x14ac:dyDescent="0.3">
      <c r="A164" s="68"/>
      <c r="B164" s="53"/>
      <c r="C164" s="53"/>
      <c r="D164" s="53"/>
      <c r="E164" s="581" t="s">
        <v>223</v>
      </c>
      <c r="F164" s="582">
        <f>COUNTA(F154:F163)</f>
        <v>0</v>
      </c>
      <c r="G164" s="583">
        <f>COUNTA(G154:G163)</f>
        <v>0</v>
      </c>
      <c r="H164" s="403"/>
      <c r="I164" s="403"/>
      <c r="J164" s="404"/>
      <c r="K164" s="404"/>
      <c r="L164" s="403"/>
      <c r="M164" s="1083" t="s">
        <v>354</v>
      </c>
      <c r="N164" s="1084"/>
      <c r="O164" s="587">
        <f>SUM(O154:O163)</f>
        <v>0</v>
      </c>
      <c r="P164" s="588">
        <f>SUM(P154:P163)</f>
        <v>0</v>
      </c>
      <c r="Q164" s="53"/>
      <c r="S164" s="53"/>
      <c r="T164" s="57"/>
      <c r="U164" s="405"/>
      <c r="V164" s="406"/>
    </row>
    <row r="165" spans="1:22" ht="15.75" thickBot="1" x14ac:dyDescent="0.3">
      <c r="A165" s="68"/>
      <c r="T165" s="464"/>
      <c r="V165" s="260"/>
    </row>
    <row r="166" spans="1:22" ht="15.75" thickBot="1" x14ac:dyDescent="0.3">
      <c r="A166" s="378"/>
      <c r="B166" s="256"/>
      <c r="C166" s="187"/>
      <c r="D166" s="187"/>
      <c r="E166" s="187"/>
      <c r="F166" s="256"/>
      <c r="G166" s="187"/>
      <c r="H166" s="187"/>
      <c r="I166" s="256"/>
      <c r="J166" s="256"/>
      <c r="K166" s="256"/>
      <c r="L166" s="187"/>
      <c r="M166" s="187"/>
      <c r="N166" s="187"/>
      <c r="O166" s="187"/>
      <c r="P166" s="187"/>
      <c r="Q166" s="187"/>
      <c r="R166" s="187"/>
      <c r="S166" s="187"/>
      <c r="T166" s="379"/>
      <c r="U166" s="379"/>
      <c r="V166" s="258"/>
    </row>
    <row r="167" spans="1:22" ht="15.75" thickBot="1" x14ac:dyDescent="0.3">
      <c r="A167" s="90" t="s">
        <v>9</v>
      </c>
      <c r="B167" s="1100" t="s">
        <v>34</v>
      </c>
      <c r="C167" s="1101"/>
      <c r="E167" s="1102" t="s">
        <v>189</v>
      </c>
      <c r="F167" s="1103"/>
      <c r="G167" s="1104">
        <f>VLOOKUP(B167,'Urbano.Piano inv. forn'!$D$20:$H$39,3,FALSE)</f>
        <v>0</v>
      </c>
      <c r="H167" s="1105"/>
      <c r="I167" s="44"/>
      <c r="J167" s="1102" t="s">
        <v>190</v>
      </c>
      <c r="K167" s="1106"/>
      <c r="L167" s="1103"/>
      <c r="M167" s="1104">
        <f>VLOOKUP(B167,'Urbano.Piano inv. forn'!$D$20:$H$39,4,FALSE)</f>
        <v>0</v>
      </c>
      <c r="N167" s="1105"/>
      <c r="P167" s="97" t="s">
        <v>191</v>
      </c>
      <c r="Q167" s="380"/>
      <c r="S167" s="98" t="s">
        <v>192</v>
      </c>
      <c r="T167" s="1085"/>
      <c r="U167" s="1086"/>
      <c r="V167" s="260"/>
    </row>
    <row r="168" spans="1:22" ht="15.75" thickBot="1" x14ac:dyDescent="0.3">
      <c r="A168" s="68"/>
      <c r="B168" s="54"/>
      <c r="C168" s="54"/>
      <c r="E168" s="55"/>
      <c r="F168" s="55"/>
      <c r="G168" s="56"/>
      <c r="H168" s="56"/>
      <c r="I168" s="44"/>
      <c r="J168" s="55"/>
      <c r="K168" s="55"/>
      <c r="L168" s="55"/>
      <c r="M168" s="56"/>
      <c r="N168" s="56"/>
      <c r="P168" s="57"/>
      <c r="S168" s="53"/>
      <c r="T168" s="381"/>
      <c r="V168" s="69"/>
    </row>
    <row r="169" spans="1:22" ht="28.5" customHeight="1" thickBot="1" x14ac:dyDescent="0.3">
      <c r="A169" s="1087" t="s">
        <v>12</v>
      </c>
      <c r="B169" s="1088"/>
      <c r="C169" s="1088"/>
      <c r="D169" s="1089"/>
      <c r="E169" s="1090">
        <f>VLOOKUP(B167,'Urbano.Piano inv. forn'!$D$20:$V$39,17,FALSE)</f>
        <v>0</v>
      </c>
      <c r="F169" s="1091"/>
      <c r="G169" s="1091"/>
      <c r="H169" s="1092"/>
      <c r="I169" s="44"/>
      <c r="J169" s="1093" t="s">
        <v>56</v>
      </c>
      <c r="K169" s="1094"/>
      <c r="L169" s="1095"/>
      <c r="M169" s="1090">
        <f>VLOOKUP(B167,'Urbano.Piano inv. forn'!$D$20:$V$39,19,FALSE)</f>
        <v>0</v>
      </c>
      <c r="N169" s="1092"/>
      <c r="O169" s="65"/>
      <c r="P169" s="96" t="s">
        <v>14</v>
      </c>
      <c r="Q169" s="70">
        <f>M169+E169</f>
        <v>0</v>
      </c>
      <c r="S169" s="98" t="s">
        <v>193</v>
      </c>
      <c r="T169" s="1085"/>
      <c r="U169" s="1086"/>
      <c r="V169" s="69"/>
    </row>
    <row r="170" spans="1:22" ht="15.75" thickBot="1" x14ac:dyDescent="0.3">
      <c r="A170" s="71"/>
      <c r="B170" s="72"/>
      <c r="C170" s="72"/>
      <c r="D170" s="72"/>
      <c r="E170" s="73"/>
      <c r="F170" s="73"/>
      <c r="G170" s="73"/>
      <c r="H170" s="73"/>
      <c r="I170" s="44"/>
      <c r="J170" s="55"/>
      <c r="K170" s="55"/>
      <c r="L170" s="55"/>
      <c r="M170" s="73"/>
      <c r="N170" s="73"/>
      <c r="O170" s="65"/>
      <c r="P170" s="53"/>
      <c r="Q170" s="65"/>
      <c r="S170" s="53"/>
      <c r="T170" s="382"/>
      <c r="U170" s="382"/>
      <c r="V170" s="260"/>
    </row>
    <row r="171" spans="1:22" ht="60" x14ac:dyDescent="0.25">
      <c r="A171" s="1096" t="s">
        <v>194</v>
      </c>
      <c r="B171" s="1098" t="s">
        <v>195</v>
      </c>
      <c r="C171" s="1098" t="s">
        <v>196</v>
      </c>
      <c r="D171" s="91" t="s">
        <v>197</v>
      </c>
      <c r="E171" s="92" t="s">
        <v>198</v>
      </c>
      <c r="F171" s="91" t="s">
        <v>199</v>
      </c>
      <c r="G171" s="91" t="s">
        <v>200</v>
      </c>
      <c r="H171" s="93" t="s">
        <v>168</v>
      </c>
      <c r="I171" s="93" t="s">
        <v>201</v>
      </c>
      <c r="J171" s="93" t="s">
        <v>202</v>
      </c>
      <c r="K171" s="93" t="s">
        <v>444</v>
      </c>
      <c r="L171" s="93" t="s">
        <v>203</v>
      </c>
      <c r="M171" s="93" t="s">
        <v>204</v>
      </c>
      <c r="N171" s="93" t="s">
        <v>205</v>
      </c>
      <c r="O171" s="93" t="s">
        <v>206</v>
      </c>
      <c r="P171" s="93" t="s">
        <v>207</v>
      </c>
      <c r="Q171" s="93" t="s">
        <v>208</v>
      </c>
      <c r="R171" s="93" t="s">
        <v>209</v>
      </c>
      <c r="S171" s="93" t="s">
        <v>210</v>
      </c>
      <c r="T171" s="93" t="s">
        <v>476</v>
      </c>
      <c r="U171" s="94" t="s">
        <v>211</v>
      </c>
      <c r="V171" s="383"/>
    </row>
    <row r="172" spans="1:22" ht="48" customHeight="1" thickBot="1" x14ac:dyDescent="0.3">
      <c r="A172" s="1097"/>
      <c r="B172" s="1099"/>
      <c r="C172" s="1099"/>
      <c r="D172" s="95" t="s">
        <v>212</v>
      </c>
      <c r="E172" s="95" t="s">
        <v>213</v>
      </c>
      <c r="F172" s="95" t="s">
        <v>214</v>
      </c>
      <c r="G172" s="95" t="s">
        <v>214</v>
      </c>
      <c r="H172" s="95" t="s">
        <v>28</v>
      </c>
      <c r="I172" s="95" t="s">
        <v>29</v>
      </c>
      <c r="J172" s="95" t="s">
        <v>215</v>
      </c>
      <c r="K172" s="95" t="s">
        <v>216</v>
      </c>
      <c r="L172" s="95" t="s">
        <v>216</v>
      </c>
      <c r="M172" s="95" t="s">
        <v>217</v>
      </c>
      <c r="N172" s="95" t="s">
        <v>216</v>
      </c>
      <c r="O172" s="95" t="s">
        <v>218</v>
      </c>
      <c r="P172" s="95" t="s">
        <v>445</v>
      </c>
      <c r="Q172" s="95" t="s">
        <v>219</v>
      </c>
      <c r="R172" s="95" t="s">
        <v>220</v>
      </c>
      <c r="S172" s="95" t="s">
        <v>221</v>
      </c>
      <c r="T172" s="95" t="s">
        <v>221</v>
      </c>
      <c r="U172" s="384"/>
      <c r="V172" s="383"/>
    </row>
    <row r="173" spans="1:22" x14ac:dyDescent="0.25">
      <c r="A173" s="1081" t="str">
        <f>B167</f>
        <v>urb.m.3</v>
      </c>
      <c r="B173" s="79">
        <v>1</v>
      </c>
      <c r="C173" s="117"/>
      <c r="D173" s="59"/>
      <c r="E173" s="59"/>
      <c r="F173" s="117"/>
      <c r="G173" s="385"/>
      <c r="H173" s="60"/>
      <c r="I173" s="386"/>
      <c r="J173" s="387"/>
      <c r="K173" s="388"/>
      <c r="L173" s="388"/>
      <c r="M173" s="386"/>
      <c r="N173" s="388"/>
      <c r="O173" s="83"/>
      <c r="P173" s="83"/>
      <c r="Q173" s="386"/>
      <c r="R173" s="386"/>
      <c r="S173" s="386"/>
      <c r="T173" s="389"/>
      <c r="U173" s="390"/>
      <c r="V173" s="260"/>
    </row>
    <row r="174" spans="1:22" x14ac:dyDescent="0.25">
      <c r="A174" s="1081"/>
      <c r="B174" s="80">
        <v>2</v>
      </c>
      <c r="C174" s="58"/>
      <c r="D174" s="52"/>
      <c r="E174" s="52"/>
      <c r="F174" s="58"/>
      <c r="G174" s="391"/>
      <c r="H174" s="58"/>
      <c r="I174" s="392"/>
      <c r="J174" s="393"/>
      <c r="K174" s="388"/>
      <c r="L174" s="394"/>
      <c r="M174" s="392"/>
      <c r="N174" s="394"/>
      <c r="O174" s="74"/>
      <c r="P174" s="74"/>
      <c r="Q174" s="392"/>
      <c r="R174" s="392" t="s">
        <v>222</v>
      </c>
      <c r="S174" s="392"/>
      <c r="T174" s="395"/>
      <c r="U174" s="396"/>
      <c r="V174" s="260"/>
    </row>
    <row r="175" spans="1:22" x14ac:dyDescent="0.25">
      <c r="A175" s="1081"/>
      <c r="B175" s="80">
        <v>3</v>
      </c>
      <c r="C175" s="58"/>
      <c r="D175" s="52"/>
      <c r="E175" s="52"/>
      <c r="F175" s="58"/>
      <c r="G175" s="391"/>
      <c r="H175" s="58"/>
      <c r="I175" s="392"/>
      <c r="J175" s="393"/>
      <c r="K175" s="388"/>
      <c r="L175" s="394"/>
      <c r="M175" s="392"/>
      <c r="N175" s="394"/>
      <c r="O175" s="74"/>
      <c r="P175" s="74"/>
      <c r="Q175" s="392"/>
      <c r="R175" s="392"/>
      <c r="S175" s="392"/>
      <c r="T175" s="395"/>
      <c r="U175" s="396"/>
      <c r="V175" s="260"/>
    </row>
    <row r="176" spans="1:22" x14ac:dyDescent="0.25">
      <c r="A176" s="1081"/>
      <c r="B176" s="80">
        <v>4</v>
      </c>
      <c r="C176" s="58"/>
      <c r="D176" s="52"/>
      <c r="E176" s="52"/>
      <c r="F176" s="58"/>
      <c r="G176" s="391"/>
      <c r="H176" s="58"/>
      <c r="I176" s="392"/>
      <c r="J176" s="393"/>
      <c r="K176" s="388"/>
      <c r="L176" s="394"/>
      <c r="M176" s="392"/>
      <c r="N176" s="394"/>
      <c r="O176" s="74"/>
      <c r="P176" s="74"/>
      <c r="Q176" s="392"/>
      <c r="R176" s="392"/>
      <c r="S176" s="392"/>
      <c r="T176" s="395"/>
      <c r="U176" s="396"/>
      <c r="V176" s="260"/>
    </row>
    <row r="177" spans="1:22" x14ac:dyDescent="0.25">
      <c r="A177" s="1081"/>
      <c r="B177" s="80">
        <v>5</v>
      </c>
      <c r="C177" s="58"/>
      <c r="D177" s="52"/>
      <c r="E177" s="52"/>
      <c r="F177" s="58"/>
      <c r="G177" s="391"/>
      <c r="H177" s="58"/>
      <c r="I177" s="392"/>
      <c r="J177" s="393"/>
      <c r="K177" s="388"/>
      <c r="L177" s="394"/>
      <c r="M177" s="392"/>
      <c r="N177" s="394"/>
      <c r="O177" s="74"/>
      <c r="P177" s="74"/>
      <c r="Q177" s="392"/>
      <c r="R177" s="392"/>
      <c r="S177" s="392"/>
      <c r="T177" s="395"/>
      <c r="U177" s="396"/>
      <c r="V177" s="260"/>
    </row>
    <row r="178" spans="1:22" x14ac:dyDescent="0.25">
      <c r="A178" s="1081"/>
      <c r="B178" s="80">
        <v>6</v>
      </c>
      <c r="C178" s="58"/>
      <c r="D178" s="52"/>
      <c r="E178" s="52"/>
      <c r="F178" s="58"/>
      <c r="G178" s="391"/>
      <c r="H178" s="58"/>
      <c r="I178" s="392"/>
      <c r="J178" s="393"/>
      <c r="K178" s="388"/>
      <c r="L178" s="394"/>
      <c r="M178" s="392"/>
      <c r="N178" s="394"/>
      <c r="O178" s="74"/>
      <c r="P178" s="74"/>
      <c r="Q178" s="392"/>
      <c r="R178" s="392"/>
      <c r="S178" s="392"/>
      <c r="T178" s="395"/>
      <c r="U178" s="396"/>
      <c r="V178" s="260"/>
    </row>
    <row r="179" spans="1:22" x14ac:dyDescent="0.25">
      <c r="A179" s="1081"/>
      <c r="B179" s="80">
        <v>7</v>
      </c>
      <c r="C179" s="58"/>
      <c r="D179" s="52"/>
      <c r="E179" s="52"/>
      <c r="F179" s="58"/>
      <c r="G179" s="391"/>
      <c r="H179" s="58"/>
      <c r="I179" s="392"/>
      <c r="J179" s="393"/>
      <c r="K179" s="388"/>
      <c r="L179" s="394"/>
      <c r="M179" s="392"/>
      <c r="N179" s="394"/>
      <c r="O179" s="74"/>
      <c r="P179" s="74"/>
      <c r="Q179" s="392"/>
      <c r="R179" s="392"/>
      <c r="S179" s="392"/>
      <c r="T179" s="395"/>
      <c r="U179" s="396"/>
      <c r="V179" s="260"/>
    </row>
    <row r="180" spans="1:22" x14ac:dyDescent="0.25">
      <c r="A180" s="1081"/>
      <c r="B180" s="80">
        <v>8</v>
      </c>
      <c r="C180" s="58"/>
      <c r="D180" s="52"/>
      <c r="E180" s="52"/>
      <c r="F180" s="58"/>
      <c r="G180" s="391"/>
      <c r="H180" s="58"/>
      <c r="I180" s="392"/>
      <c r="J180" s="393"/>
      <c r="K180" s="388"/>
      <c r="L180" s="394"/>
      <c r="M180" s="392"/>
      <c r="N180" s="394"/>
      <c r="O180" s="74"/>
      <c r="P180" s="74"/>
      <c r="Q180" s="392"/>
      <c r="R180" s="392"/>
      <c r="S180" s="392"/>
      <c r="T180" s="395"/>
      <c r="U180" s="396"/>
      <c r="V180" s="260"/>
    </row>
    <row r="181" spans="1:22" x14ac:dyDescent="0.25">
      <c r="A181" s="1081"/>
      <c r="B181" s="80">
        <v>9</v>
      </c>
      <c r="C181" s="58"/>
      <c r="D181" s="52"/>
      <c r="E181" s="52"/>
      <c r="F181" s="58"/>
      <c r="G181" s="391"/>
      <c r="H181" s="58"/>
      <c r="I181" s="392"/>
      <c r="J181" s="393"/>
      <c r="K181" s="388"/>
      <c r="L181" s="394"/>
      <c r="M181" s="392"/>
      <c r="N181" s="394"/>
      <c r="O181" s="74"/>
      <c r="P181" s="74"/>
      <c r="Q181" s="392"/>
      <c r="R181" s="392"/>
      <c r="S181" s="392"/>
      <c r="T181" s="395"/>
      <c r="U181" s="396"/>
      <c r="V181" s="260"/>
    </row>
    <row r="182" spans="1:22" ht="15.75" thickBot="1" x14ac:dyDescent="0.3">
      <c r="A182" s="1082"/>
      <c r="B182" s="81">
        <v>10</v>
      </c>
      <c r="C182" s="67"/>
      <c r="D182" s="66"/>
      <c r="E182" s="66"/>
      <c r="F182" s="67"/>
      <c r="G182" s="397"/>
      <c r="H182" s="67"/>
      <c r="I182" s="398"/>
      <c r="J182" s="399"/>
      <c r="K182" s="586"/>
      <c r="L182" s="400"/>
      <c r="M182" s="398"/>
      <c r="N182" s="400"/>
      <c r="O182" s="75"/>
      <c r="P182" s="75"/>
      <c r="Q182" s="398"/>
      <c r="R182" s="398"/>
      <c r="S182" s="398"/>
      <c r="T182" s="401"/>
      <c r="U182" s="402"/>
      <c r="V182" s="260"/>
    </row>
    <row r="183" spans="1:22" ht="25.5" thickBot="1" x14ac:dyDescent="0.3">
      <c r="A183" s="68"/>
      <c r="B183" s="53"/>
      <c r="C183" s="53"/>
      <c r="D183" s="53"/>
      <c r="E183" s="581" t="s">
        <v>223</v>
      </c>
      <c r="F183" s="582">
        <f>COUNTA(F173:F182)</f>
        <v>0</v>
      </c>
      <c r="G183" s="583">
        <f>COUNTA(G173:G182)</f>
        <v>0</v>
      </c>
      <c r="H183" s="403"/>
      <c r="I183" s="403"/>
      <c r="J183" s="404"/>
      <c r="K183" s="404"/>
      <c r="L183" s="403"/>
      <c r="M183" s="1107" t="s">
        <v>354</v>
      </c>
      <c r="N183" s="1108"/>
      <c r="O183" s="589">
        <f>SUM(O173:O182)</f>
        <v>0</v>
      </c>
      <c r="P183" s="590">
        <f>SUM(P173:P182)</f>
        <v>0</v>
      </c>
      <c r="Q183" s="53"/>
      <c r="S183" s="53"/>
      <c r="T183" s="57"/>
      <c r="U183" s="405"/>
      <c r="V183" s="406"/>
    </row>
    <row r="184" spans="1:22" ht="15.75" thickBot="1" x14ac:dyDescent="0.3">
      <c r="A184" s="408"/>
      <c r="B184" s="409"/>
      <c r="C184" s="342"/>
      <c r="D184" s="342"/>
      <c r="E184" s="342"/>
      <c r="F184" s="409"/>
      <c r="G184" s="342"/>
      <c r="H184" s="342"/>
      <c r="I184" s="409"/>
      <c r="J184" s="409"/>
      <c r="K184" s="409"/>
      <c r="L184" s="342"/>
      <c r="M184" s="342"/>
      <c r="N184" s="342"/>
      <c r="O184" s="342"/>
      <c r="P184" s="342"/>
      <c r="Q184" s="342"/>
      <c r="R184" s="342"/>
      <c r="S184" s="342"/>
      <c r="T184" s="410"/>
      <c r="U184" s="411"/>
      <c r="V184" s="348"/>
    </row>
    <row r="185" spans="1:22" ht="15.75" thickBot="1" x14ac:dyDescent="0.3">
      <c r="A185" s="378"/>
      <c r="B185" s="256"/>
      <c r="C185" s="187"/>
      <c r="D185" s="187"/>
      <c r="E185" s="187"/>
      <c r="F185" s="256"/>
      <c r="G185" s="187"/>
      <c r="H185" s="187"/>
      <c r="I185" s="256"/>
      <c r="J185" s="256"/>
      <c r="K185" s="256"/>
      <c r="L185" s="187"/>
      <c r="M185" s="187"/>
      <c r="N185" s="187"/>
      <c r="O185" s="187"/>
      <c r="P185" s="187"/>
      <c r="Q185" s="187"/>
      <c r="R185" s="187"/>
      <c r="S185" s="187"/>
      <c r="T185" s="379"/>
      <c r="U185" s="379"/>
      <c r="V185" s="258"/>
    </row>
    <row r="186" spans="1:22" ht="15.75" thickBot="1" x14ac:dyDescent="0.3">
      <c r="A186" s="90" t="s">
        <v>9</v>
      </c>
      <c r="B186" s="1100" t="s">
        <v>34</v>
      </c>
      <c r="C186" s="1101"/>
      <c r="E186" s="1102" t="s">
        <v>189</v>
      </c>
      <c r="F186" s="1103"/>
      <c r="G186" s="1104">
        <f>VLOOKUP(B186,'Urbano.Piano inv. forn'!$D$20:$H$39,3,FALSE)</f>
        <v>0</v>
      </c>
      <c r="H186" s="1105"/>
      <c r="I186" s="44"/>
      <c r="J186" s="1102" t="s">
        <v>190</v>
      </c>
      <c r="K186" s="1106"/>
      <c r="L186" s="1103"/>
      <c r="M186" s="1104">
        <f>VLOOKUP(B186,'Urbano.Piano inv. forn'!$D$20:$H$39,4,FALSE)</f>
        <v>0</v>
      </c>
      <c r="N186" s="1105"/>
      <c r="P186" s="97" t="s">
        <v>191</v>
      </c>
      <c r="Q186" s="380"/>
      <c r="S186" s="98" t="s">
        <v>192</v>
      </c>
      <c r="T186" s="1085"/>
      <c r="U186" s="1086"/>
      <c r="V186" s="260"/>
    </row>
    <row r="187" spans="1:22" ht="15.75" thickBot="1" x14ac:dyDescent="0.3">
      <c r="A187" s="68"/>
      <c r="B187" s="54"/>
      <c r="C187" s="54"/>
      <c r="E187" s="55"/>
      <c r="F187" s="55"/>
      <c r="G187" s="56"/>
      <c r="H187" s="56"/>
      <c r="I187" s="44"/>
      <c r="J187" s="55"/>
      <c r="K187" s="55"/>
      <c r="L187" s="55"/>
      <c r="M187" s="56"/>
      <c r="N187" s="56"/>
      <c r="P187" s="57"/>
      <c r="S187" s="53"/>
      <c r="T187" s="381"/>
      <c r="V187" s="69"/>
    </row>
    <row r="188" spans="1:22" ht="28.5" customHeight="1" thickBot="1" x14ac:dyDescent="0.3">
      <c r="A188" s="1087" t="s">
        <v>12</v>
      </c>
      <c r="B188" s="1088"/>
      <c r="C188" s="1088"/>
      <c r="D188" s="1089"/>
      <c r="E188" s="1090">
        <f>VLOOKUP(B186,'Urbano.Piano inv. forn'!$D$20:$V$39,17,FALSE)</f>
        <v>0</v>
      </c>
      <c r="F188" s="1091"/>
      <c r="G188" s="1091"/>
      <c r="H188" s="1092"/>
      <c r="I188" s="44"/>
      <c r="J188" s="1093" t="s">
        <v>56</v>
      </c>
      <c r="K188" s="1094"/>
      <c r="L188" s="1095"/>
      <c r="M188" s="1090">
        <f>VLOOKUP(B186,'Urbano.Piano inv. forn'!$D$20:$V$39,19,FALSE)</f>
        <v>0</v>
      </c>
      <c r="N188" s="1092"/>
      <c r="O188" s="65"/>
      <c r="P188" s="96" t="s">
        <v>14</v>
      </c>
      <c r="Q188" s="70">
        <f>M188+E188</f>
        <v>0</v>
      </c>
      <c r="S188" s="98" t="s">
        <v>193</v>
      </c>
      <c r="T188" s="1085"/>
      <c r="U188" s="1086"/>
      <c r="V188" s="69"/>
    </row>
    <row r="189" spans="1:22" ht="15.75" thickBot="1" x14ac:dyDescent="0.3">
      <c r="A189" s="71"/>
      <c r="B189" s="72"/>
      <c r="C189" s="72"/>
      <c r="D189" s="72"/>
      <c r="E189" s="73"/>
      <c r="F189" s="73"/>
      <c r="G189" s="73"/>
      <c r="H189" s="73"/>
      <c r="I189" s="44"/>
      <c r="J189" s="55"/>
      <c r="K189" s="55"/>
      <c r="L189" s="55"/>
      <c r="M189" s="73"/>
      <c r="N189" s="73"/>
      <c r="O189" s="65"/>
      <c r="P189" s="53"/>
      <c r="Q189" s="65"/>
      <c r="S189" s="53"/>
      <c r="T189" s="382"/>
      <c r="U189" s="382"/>
      <c r="V189" s="260"/>
    </row>
    <row r="190" spans="1:22" ht="60" x14ac:dyDescent="0.25">
      <c r="A190" s="1096" t="s">
        <v>194</v>
      </c>
      <c r="B190" s="1098" t="s">
        <v>195</v>
      </c>
      <c r="C190" s="1098" t="s">
        <v>196</v>
      </c>
      <c r="D190" s="91" t="s">
        <v>197</v>
      </c>
      <c r="E190" s="92" t="s">
        <v>198</v>
      </c>
      <c r="F190" s="91" t="s">
        <v>199</v>
      </c>
      <c r="G190" s="91" t="s">
        <v>200</v>
      </c>
      <c r="H190" s="93" t="s">
        <v>168</v>
      </c>
      <c r="I190" s="93" t="s">
        <v>201</v>
      </c>
      <c r="J190" s="93" t="s">
        <v>202</v>
      </c>
      <c r="K190" s="93" t="s">
        <v>444</v>
      </c>
      <c r="L190" s="93" t="s">
        <v>203</v>
      </c>
      <c r="M190" s="93" t="s">
        <v>204</v>
      </c>
      <c r="N190" s="93" t="s">
        <v>205</v>
      </c>
      <c r="O190" s="93" t="s">
        <v>206</v>
      </c>
      <c r="P190" s="93" t="s">
        <v>207</v>
      </c>
      <c r="Q190" s="93" t="s">
        <v>208</v>
      </c>
      <c r="R190" s="93" t="s">
        <v>209</v>
      </c>
      <c r="S190" s="93" t="s">
        <v>210</v>
      </c>
      <c r="T190" s="93" t="s">
        <v>476</v>
      </c>
      <c r="U190" s="94" t="s">
        <v>211</v>
      </c>
      <c r="V190" s="383"/>
    </row>
    <row r="191" spans="1:22" ht="48" customHeight="1" thickBot="1" x14ac:dyDescent="0.3">
      <c r="A191" s="1097"/>
      <c r="B191" s="1099"/>
      <c r="C191" s="1099"/>
      <c r="D191" s="95" t="s">
        <v>212</v>
      </c>
      <c r="E191" s="95" t="s">
        <v>213</v>
      </c>
      <c r="F191" s="95" t="s">
        <v>214</v>
      </c>
      <c r="G191" s="95" t="s">
        <v>214</v>
      </c>
      <c r="H191" s="95" t="s">
        <v>28</v>
      </c>
      <c r="I191" s="95" t="s">
        <v>29</v>
      </c>
      <c r="J191" s="95" t="s">
        <v>215</v>
      </c>
      <c r="K191" s="95" t="s">
        <v>216</v>
      </c>
      <c r="L191" s="95" t="s">
        <v>216</v>
      </c>
      <c r="M191" s="95" t="s">
        <v>217</v>
      </c>
      <c r="N191" s="95" t="s">
        <v>216</v>
      </c>
      <c r="O191" s="95" t="s">
        <v>218</v>
      </c>
      <c r="P191" s="95" t="s">
        <v>445</v>
      </c>
      <c r="Q191" s="95" t="s">
        <v>219</v>
      </c>
      <c r="R191" s="95" t="s">
        <v>220</v>
      </c>
      <c r="S191" s="95" t="s">
        <v>221</v>
      </c>
      <c r="T191" s="95" t="s">
        <v>221</v>
      </c>
      <c r="U191" s="384"/>
      <c r="V191" s="383"/>
    </row>
    <row r="192" spans="1:22" x14ac:dyDescent="0.25">
      <c r="A192" s="1081" t="str">
        <f>B186</f>
        <v>urb.m.3</v>
      </c>
      <c r="B192" s="79">
        <v>1</v>
      </c>
      <c r="C192" s="117"/>
      <c r="D192" s="59"/>
      <c r="E192" s="59"/>
      <c r="F192" s="117"/>
      <c r="G192" s="385"/>
      <c r="H192" s="60"/>
      <c r="I192" s="386"/>
      <c r="J192" s="387"/>
      <c r="K192" s="388"/>
      <c r="L192" s="388"/>
      <c r="M192" s="386"/>
      <c r="N192" s="388"/>
      <c r="O192" s="83"/>
      <c r="P192" s="83"/>
      <c r="Q192" s="386"/>
      <c r="R192" s="386"/>
      <c r="S192" s="386"/>
      <c r="T192" s="389"/>
      <c r="U192" s="390"/>
      <c r="V192" s="260"/>
    </row>
    <row r="193" spans="1:22" x14ac:dyDescent="0.25">
      <c r="A193" s="1081"/>
      <c r="B193" s="80">
        <v>2</v>
      </c>
      <c r="C193" s="58"/>
      <c r="D193" s="52"/>
      <c r="E193" s="52"/>
      <c r="F193" s="58"/>
      <c r="G193" s="391"/>
      <c r="H193" s="58"/>
      <c r="I193" s="392"/>
      <c r="J193" s="393"/>
      <c r="K193" s="388"/>
      <c r="L193" s="394"/>
      <c r="M193" s="392"/>
      <c r="N193" s="394"/>
      <c r="O193" s="74"/>
      <c r="P193" s="74"/>
      <c r="Q193" s="392"/>
      <c r="R193" s="392" t="s">
        <v>222</v>
      </c>
      <c r="S193" s="392"/>
      <c r="T193" s="395"/>
      <c r="U193" s="396"/>
      <c r="V193" s="260"/>
    </row>
    <row r="194" spans="1:22" x14ac:dyDescent="0.25">
      <c r="A194" s="1081"/>
      <c r="B194" s="80">
        <v>3</v>
      </c>
      <c r="C194" s="58"/>
      <c r="D194" s="52"/>
      <c r="E194" s="52"/>
      <c r="F194" s="58"/>
      <c r="G194" s="391"/>
      <c r="H194" s="58"/>
      <c r="I194" s="392"/>
      <c r="J194" s="393"/>
      <c r="K194" s="388"/>
      <c r="L194" s="394"/>
      <c r="M194" s="392"/>
      <c r="N194" s="394"/>
      <c r="O194" s="74"/>
      <c r="P194" s="74"/>
      <c r="Q194" s="392"/>
      <c r="R194" s="392"/>
      <c r="S194" s="392"/>
      <c r="T194" s="395"/>
      <c r="U194" s="396"/>
      <c r="V194" s="260"/>
    </row>
    <row r="195" spans="1:22" x14ac:dyDescent="0.25">
      <c r="A195" s="1081"/>
      <c r="B195" s="80">
        <v>4</v>
      </c>
      <c r="C195" s="58"/>
      <c r="D195" s="52"/>
      <c r="E195" s="52"/>
      <c r="F195" s="58"/>
      <c r="G195" s="391"/>
      <c r="H195" s="58"/>
      <c r="I195" s="392"/>
      <c r="J195" s="393"/>
      <c r="K195" s="388"/>
      <c r="L195" s="394"/>
      <c r="M195" s="392"/>
      <c r="N195" s="394"/>
      <c r="O195" s="74"/>
      <c r="P195" s="74"/>
      <c r="Q195" s="392"/>
      <c r="R195" s="392"/>
      <c r="S195" s="392"/>
      <c r="T195" s="395"/>
      <c r="U195" s="396"/>
      <c r="V195" s="260"/>
    </row>
    <row r="196" spans="1:22" x14ac:dyDescent="0.25">
      <c r="A196" s="1081"/>
      <c r="B196" s="80">
        <v>5</v>
      </c>
      <c r="C196" s="58"/>
      <c r="D196" s="52"/>
      <c r="E196" s="52"/>
      <c r="F196" s="58"/>
      <c r="G196" s="391"/>
      <c r="H196" s="58"/>
      <c r="I196" s="392"/>
      <c r="J196" s="393"/>
      <c r="K196" s="388"/>
      <c r="L196" s="394"/>
      <c r="M196" s="392"/>
      <c r="N196" s="394"/>
      <c r="O196" s="74"/>
      <c r="P196" s="74"/>
      <c r="Q196" s="392"/>
      <c r="R196" s="392"/>
      <c r="S196" s="392"/>
      <c r="T196" s="395"/>
      <c r="U196" s="396"/>
      <c r="V196" s="260"/>
    </row>
    <row r="197" spans="1:22" x14ac:dyDescent="0.25">
      <c r="A197" s="1081"/>
      <c r="B197" s="80">
        <v>6</v>
      </c>
      <c r="C197" s="58"/>
      <c r="D197" s="52"/>
      <c r="E197" s="52"/>
      <c r="F197" s="58"/>
      <c r="G197" s="391"/>
      <c r="H197" s="58"/>
      <c r="I197" s="392"/>
      <c r="J197" s="393"/>
      <c r="K197" s="388"/>
      <c r="L197" s="394"/>
      <c r="M197" s="392"/>
      <c r="N197" s="394"/>
      <c r="O197" s="74"/>
      <c r="P197" s="74"/>
      <c r="Q197" s="392"/>
      <c r="R197" s="392"/>
      <c r="S197" s="392"/>
      <c r="T197" s="395"/>
      <c r="U197" s="396"/>
      <c r="V197" s="260"/>
    </row>
    <row r="198" spans="1:22" x14ac:dyDescent="0.25">
      <c r="A198" s="1081"/>
      <c r="B198" s="80">
        <v>7</v>
      </c>
      <c r="C198" s="58"/>
      <c r="D198" s="52"/>
      <c r="E198" s="52"/>
      <c r="F198" s="58"/>
      <c r="G198" s="391"/>
      <c r="H198" s="58"/>
      <c r="I198" s="392"/>
      <c r="J198" s="393"/>
      <c r="K198" s="388"/>
      <c r="L198" s="394"/>
      <c r="M198" s="392"/>
      <c r="N198" s="394"/>
      <c r="O198" s="74"/>
      <c r="P198" s="74"/>
      <c r="Q198" s="392"/>
      <c r="R198" s="392"/>
      <c r="S198" s="392"/>
      <c r="T198" s="395"/>
      <c r="U198" s="396"/>
      <c r="V198" s="260"/>
    </row>
    <row r="199" spans="1:22" x14ac:dyDescent="0.25">
      <c r="A199" s="1081"/>
      <c r="B199" s="80">
        <v>8</v>
      </c>
      <c r="C199" s="58"/>
      <c r="D199" s="52"/>
      <c r="E199" s="52"/>
      <c r="F199" s="58"/>
      <c r="G199" s="391"/>
      <c r="H199" s="58"/>
      <c r="I199" s="392"/>
      <c r="J199" s="393"/>
      <c r="K199" s="388"/>
      <c r="L199" s="394"/>
      <c r="M199" s="392"/>
      <c r="N199" s="394"/>
      <c r="O199" s="74"/>
      <c r="P199" s="74"/>
      <c r="Q199" s="392"/>
      <c r="R199" s="392"/>
      <c r="S199" s="392"/>
      <c r="T199" s="395"/>
      <c r="U199" s="396"/>
      <c r="V199" s="260"/>
    </row>
    <row r="200" spans="1:22" x14ac:dyDescent="0.25">
      <c r="A200" s="1081"/>
      <c r="B200" s="80">
        <v>9</v>
      </c>
      <c r="C200" s="58"/>
      <c r="D200" s="52"/>
      <c r="E200" s="52"/>
      <c r="F200" s="58"/>
      <c r="G200" s="391"/>
      <c r="H200" s="58"/>
      <c r="I200" s="392"/>
      <c r="J200" s="393"/>
      <c r="K200" s="388"/>
      <c r="L200" s="394"/>
      <c r="M200" s="392"/>
      <c r="N200" s="394"/>
      <c r="O200" s="74"/>
      <c r="P200" s="74"/>
      <c r="Q200" s="392"/>
      <c r="R200" s="392"/>
      <c r="S200" s="392"/>
      <c r="T200" s="395"/>
      <c r="U200" s="396"/>
      <c r="V200" s="260"/>
    </row>
    <row r="201" spans="1:22" ht="15.75" thickBot="1" x14ac:dyDescent="0.3">
      <c r="A201" s="1082"/>
      <c r="B201" s="81">
        <v>10</v>
      </c>
      <c r="C201" s="67"/>
      <c r="D201" s="66"/>
      <c r="E201" s="66"/>
      <c r="F201" s="67"/>
      <c r="G201" s="397"/>
      <c r="H201" s="67"/>
      <c r="I201" s="398"/>
      <c r="J201" s="399"/>
      <c r="K201" s="586"/>
      <c r="L201" s="400"/>
      <c r="M201" s="398"/>
      <c r="N201" s="400"/>
      <c r="O201" s="75"/>
      <c r="P201" s="75"/>
      <c r="Q201" s="398"/>
      <c r="R201" s="398"/>
      <c r="S201" s="398"/>
      <c r="T201" s="401"/>
      <c r="U201" s="402"/>
      <c r="V201" s="260"/>
    </row>
    <row r="202" spans="1:22" ht="25.5" thickBot="1" x14ac:dyDescent="0.3">
      <c r="A202" s="68"/>
      <c r="B202" s="53"/>
      <c r="C202" s="53"/>
      <c r="D202" s="53"/>
      <c r="E202" s="581" t="s">
        <v>223</v>
      </c>
      <c r="F202" s="582">
        <f>COUNTA(F192:F201)</f>
        <v>0</v>
      </c>
      <c r="G202" s="583">
        <f>COUNTA(G192:G201)</f>
        <v>0</v>
      </c>
      <c r="H202" s="403"/>
      <c r="I202" s="403"/>
      <c r="J202" s="404"/>
      <c r="K202" s="404"/>
      <c r="L202" s="403"/>
      <c r="M202" s="1083" t="s">
        <v>354</v>
      </c>
      <c r="N202" s="1084"/>
      <c r="O202" s="587">
        <f>SUM(O192:O201)</f>
        <v>0</v>
      </c>
      <c r="P202" s="588">
        <f>SUM(P192:P201)</f>
        <v>0</v>
      </c>
      <c r="Q202" s="53"/>
      <c r="S202" s="53"/>
      <c r="T202" s="57"/>
      <c r="U202" s="405"/>
      <c r="V202" s="406"/>
    </row>
    <row r="203" spans="1:22" ht="15.75" thickBot="1" x14ac:dyDescent="0.3">
      <c r="A203" s="408"/>
      <c r="B203" s="409"/>
      <c r="C203" s="342"/>
      <c r="D203" s="342"/>
      <c r="E203" s="342"/>
      <c r="F203" s="409"/>
      <c r="G203" s="342"/>
      <c r="H203" s="342"/>
      <c r="I203" s="409"/>
      <c r="J203" s="409"/>
      <c r="K203" s="409"/>
      <c r="L203" s="342"/>
      <c r="M203" s="342"/>
      <c r="N203" s="342"/>
      <c r="O203" s="342"/>
      <c r="P203" s="342"/>
      <c r="Q203" s="342"/>
      <c r="R203" s="342"/>
      <c r="S203" s="342"/>
      <c r="T203" s="410"/>
      <c r="U203" s="411"/>
      <c r="V203" s="348"/>
    </row>
    <row r="204" spans="1:22" ht="15.75" thickBot="1" x14ac:dyDescent="0.3">
      <c r="A204" s="378"/>
      <c r="B204" s="256"/>
      <c r="C204" s="187"/>
      <c r="D204" s="187"/>
      <c r="E204" s="187"/>
      <c r="F204" s="256"/>
      <c r="G204" s="187"/>
      <c r="H204" s="187"/>
      <c r="I204" s="256"/>
      <c r="J204" s="256"/>
      <c r="K204" s="256"/>
      <c r="L204" s="187"/>
      <c r="M204" s="187"/>
      <c r="N204" s="187"/>
      <c r="O204" s="187"/>
      <c r="P204" s="187"/>
      <c r="Q204" s="187"/>
      <c r="R204" s="187"/>
      <c r="S204" s="187"/>
      <c r="T204" s="379"/>
      <c r="U204" s="379"/>
      <c r="V204" s="258"/>
    </row>
    <row r="205" spans="1:22" ht="15.75" thickBot="1" x14ac:dyDescent="0.3">
      <c r="A205" s="90" t="s">
        <v>9</v>
      </c>
      <c r="B205" s="1100" t="s">
        <v>34</v>
      </c>
      <c r="C205" s="1101"/>
      <c r="E205" s="1102" t="s">
        <v>189</v>
      </c>
      <c r="F205" s="1103"/>
      <c r="G205" s="1104">
        <f>VLOOKUP(B205,'Urbano.Piano inv. forn'!$D$20:$H$39,3,FALSE)</f>
        <v>0</v>
      </c>
      <c r="H205" s="1105"/>
      <c r="I205" s="44"/>
      <c r="J205" s="1102" t="s">
        <v>190</v>
      </c>
      <c r="K205" s="1106"/>
      <c r="L205" s="1103"/>
      <c r="M205" s="1104">
        <f>VLOOKUP(B205,'Urbano.Piano inv. forn'!$D$20:$H$39,4,FALSE)</f>
        <v>0</v>
      </c>
      <c r="N205" s="1105"/>
      <c r="P205" s="97" t="s">
        <v>191</v>
      </c>
      <c r="Q205" s="380"/>
      <c r="S205" s="98" t="s">
        <v>192</v>
      </c>
      <c r="T205" s="1085"/>
      <c r="U205" s="1086"/>
      <c r="V205" s="260"/>
    </row>
    <row r="206" spans="1:22" ht="15.75" thickBot="1" x14ac:dyDescent="0.3">
      <c r="A206" s="68"/>
      <c r="B206" s="54"/>
      <c r="C206" s="54"/>
      <c r="E206" s="55"/>
      <c r="F206" s="55"/>
      <c r="G206" s="56"/>
      <c r="H206" s="56"/>
      <c r="I206" s="44"/>
      <c r="J206" s="55"/>
      <c r="K206" s="55"/>
      <c r="L206" s="55"/>
      <c r="M206" s="56"/>
      <c r="N206" s="56"/>
      <c r="P206" s="57"/>
      <c r="S206" s="53"/>
      <c r="T206" s="381"/>
      <c r="V206" s="69"/>
    </row>
    <row r="207" spans="1:22" ht="28.5" customHeight="1" thickBot="1" x14ac:dyDescent="0.3">
      <c r="A207" s="1087" t="s">
        <v>12</v>
      </c>
      <c r="B207" s="1088"/>
      <c r="C207" s="1088"/>
      <c r="D207" s="1089"/>
      <c r="E207" s="1090">
        <f>VLOOKUP(B205,'Urbano.Piano inv. forn'!$D$20:$V$39,17,FALSE)</f>
        <v>0</v>
      </c>
      <c r="F207" s="1091"/>
      <c r="G207" s="1091"/>
      <c r="H207" s="1092"/>
      <c r="I207" s="44"/>
      <c r="J207" s="1093" t="s">
        <v>56</v>
      </c>
      <c r="K207" s="1094"/>
      <c r="L207" s="1095"/>
      <c r="M207" s="1090">
        <f>VLOOKUP(B205,'Urbano.Piano inv. forn'!$D$20:$V$39,19,FALSE)</f>
        <v>0</v>
      </c>
      <c r="N207" s="1092"/>
      <c r="O207" s="65"/>
      <c r="P207" s="96" t="s">
        <v>14</v>
      </c>
      <c r="Q207" s="70">
        <f>M207+E207</f>
        <v>0</v>
      </c>
      <c r="S207" s="98" t="s">
        <v>193</v>
      </c>
      <c r="T207" s="1085"/>
      <c r="U207" s="1086"/>
      <c r="V207" s="69"/>
    </row>
    <row r="208" spans="1:22" ht="15.75" thickBot="1" x14ac:dyDescent="0.3">
      <c r="A208" s="71"/>
      <c r="B208" s="72"/>
      <c r="C208" s="72"/>
      <c r="D208" s="72"/>
      <c r="E208" s="73"/>
      <c r="F208" s="73"/>
      <c r="G208" s="73"/>
      <c r="H208" s="73"/>
      <c r="I208" s="44"/>
      <c r="J208" s="55"/>
      <c r="K208" s="55"/>
      <c r="L208" s="55"/>
      <c r="M208" s="73"/>
      <c r="N208" s="73"/>
      <c r="O208" s="65"/>
      <c r="P208" s="53"/>
      <c r="Q208" s="65"/>
      <c r="S208" s="53"/>
      <c r="T208" s="382"/>
      <c r="U208" s="382"/>
      <c r="V208" s="260"/>
    </row>
    <row r="209" spans="1:22" ht="60" x14ac:dyDescent="0.25">
      <c r="A209" s="1096" t="s">
        <v>194</v>
      </c>
      <c r="B209" s="1098" t="s">
        <v>195</v>
      </c>
      <c r="C209" s="1098" t="s">
        <v>196</v>
      </c>
      <c r="D209" s="91" t="s">
        <v>197</v>
      </c>
      <c r="E209" s="92" t="s">
        <v>198</v>
      </c>
      <c r="F209" s="91" t="s">
        <v>199</v>
      </c>
      <c r="G209" s="91" t="s">
        <v>200</v>
      </c>
      <c r="H209" s="93" t="s">
        <v>168</v>
      </c>
      <c r="I209" s="93" t="s">
        <v>201</v>
      </c>
      <c r="J209" s="93" t="s">
        <v>202</v>
      </c>
      <c r="K209" s="93" t="s">
        <v>444</v>
      </c>
      <c r="L209" s="93" t="s">
        <v>203</v>
      </c>
      <c r="M209" s="93" t="s">
        <v>204</v>
      </c>
      <c r="N209" s="93" t="s">
        <v>205</v>
      </c>
      <c r="O209" s="93" t="s">
        <v>206</v>
      </c>
      <c r="P209" s="93" t="s">
        <v>207</v>
      </c>
      <c r="Q209" s="93" t="s">
        <v>208</v>
      </c>
      <c r="R209" s="93" t="s">
        <v>209</v>
      </c>
      <c r="S209" s="93" t="s">
        <v>210</v>
      </c>
      <c r="T209" s="93" t="s">
        <v>476</v>
      </c>
      <c r="U209" s="94" t="s">
        <v>211</v>
      </c>
      <c r="V209" s="383"/>
    </row>
    <row r="210" spans="1:22" ht="48" customHeight="1" thickBot="1" x14ac:dyDescent="0.3">
      <c r="A210" s="1097"/>
      <c r="B210" s="1099"/>
      <c r="C210" s="1099"/>
      <c r="D210" s="95" t="s">
        <v>212</v>
      </c>
      <c r="E210" s="95" t="s">
        <v>213</v>
      </c>
      <c r="F210" s="95" t="s">
        <v>214</v>
      </c>
      <c r="G210" s="95" t="s">
        <v>214</v>
      </c>
      <c r="H210" s="95" t="s">
        <v>28</v>
      </c>
      <c r="I210" s="95" t="s">
        <v>29</v>
      </c>
      <c r="J210" s="95" t="s">
        <v>215</v>
      </c>
      <c r="K210" s="95" t="s">
        <v>216</v>
      </c>
      <c r="L210" s="95" t="s">
        <v>216</v>
      </c>
      <c r="M210" s="95" t="s">
        <v>217</v>
      </c>
      <c r="N210" s="95" t="s">
        <v>216</v>
      </c>
      <c r="O210" s="95" t="s">
        <v>218</v>
      </c>
      <c r="P210" s="95" t="s">
        <v>445</v>
      </c>
      <c r="Q210" s="95" t="s">
        <v>219</v>
      </c>
      <c r="R210" s="95" t="s">
        <v>220</v>
      </c>
      <c r="S210" s="95" t="s">
        <v>221</v>
      </c>
      <c r="T210" s="95" t="s">
        <v>221</v>
      </c>
      <c r="U210" s="384"/>
      <c r="V210" s="383"/>
    </row>
    <row r="211" spans="1:22" x14ac:dyDescent="0.25">
      <c r="A211" s="1081" t="str">
        <f>B205</f>
        <v>urb.m.3</v>
      </c>
      <c r="B211" s="79">
        <v>1</v>
      </c>
      <c r="C211" s="117"/>
      <c r="D211" s="59"/>
      <c r="E211" s="59"/>
      <c r="F211" s="117"/>
      <c r="G211" s="385"/>
      <c r="H211" s="60"/>
      <c r="I211" s="386"/>
      <c r="J211" s="387"/>
      <c r="K211" s="388"/>
      <c r="L211" s="388"/>
      <c r="M211" s="386"/>
      <c r="N211" s="388"/>
      <c r="O211" s="83"/>
      <c r="P211" s="83"/>
      <c r="Q211" s="386"/>
      <c r="R211" s="386"/>
      <c r="S211" s="386"/>
      <c r="T211" s="389"/>
      <c r="U211" s="390"/>
      <c r="V211" s="260"/>
    </row>
    <row r="212" spans="1:22" x14ac:dyDescent="0.25">
      <c r="A212" s="1081"/>
      <c r="B212" s="80">
        <v>2</v>
      </c>
      <c r="C212" s="58"/>
      <c r="D212" s="52"/>
      <c r="E212" s="52"/>
      <c r="F212" s="58"/>
      <c r="G212" s="391"/>
      <c r="H212" s="58"/>
      <c r="I212" s="392"/>
      <c r="J212" s="393"/>
      <c r="K212" s="388"/>
      <c r="L212" s="394"/>
      <c r="M212" s="392"/>
      <c r="N212" s="394"/>
      <c r="O212" s="74"/>
      <c r="P212" s="74"/>
      <c r="Q212" s="392"/>
      <c r="R212" s="392" t="s">
        <v>222</v>
      </c>
      <c r="S212" s="392"/>
      <c r="T212" s="395"/>
      <c r="U212" s="396"/>
      <c r="V212" s="260"/>
    </row>
    <row r="213" spans="1:22" x14ac:dyDescent="0.25">
      <c r="A213" s="1081"/>
      <c r="B213" s="80">
        <v>3</v>
      </c>
      <c r="C213" s="58"/>
      <c r="D213" s="52"/>
      <c r="E213" s="52"/>
      <c r="F213" s="58"/>
      <c r="G213" s="391"/>
      <c r="H213" s="58"/>
      <c r="I213" s="392"/>
      <c r="J213" s="393"/>
      <c r="K213" s="388"/>
      <c r="L213" s="394"/>
      <c r="M213" s="392"/>
      <c r="N213" s="394"/>
      <c r="O213" s="74"/>
      <c r="P213" s="74"/>
      <c r="Q213" s="392"/>
      <c r="R213" s="392"/>
      <c r="S213" s="392"/>
      <c r="T213" s="395"/>
      <c r="U213" s="396"/>
      <c r="V213" s="260"/>
    </row>
    <row r="214" spans="1:22" x14ac:dyDescent="0.25">
      <c r="A214" s="1081"/>
      <c r="B214" s="80">
        <v>4</v>
      </c>
      <c r="C214" s="58"/>
      <c r="D214" s="52"/>
      <c r="E214" s="52"/>
      <c r="F214" s="58"/>
      <c r="G214" s="391"/>
      <c r="H214" s="58"/>
      <c r="I214" s="392"/>
      <c r="J214" s="393"/>
      <c r="K214" s="388"/>
      <c r="L214" s="394"/>
      <c r="M214" s="392"/>
      <c r="N214" s="394"/>
      <c r="O214" s="74"/>
      <c r="P214" s="74"/>
      <c r="Q214" s="392"/>
      <c r="R214" s="392"/>
      <c r="S214" s="392"/>
      <c r="T214" s="395"/>
      <c r="U214" s="396"/>
      <c r="V214" s="260"/>
    </row>
    <row r="215" spans="1:22" x14ac:dyDescent="0.25">
      <c r="A215" s="1081"/>
      <c r="B215" s="80">
        <v>5</v>
      </c>
      <c r="C215" s="58"/>
      <c r="D215" s="52"/>
      <c r="E215" s="52"/>
      <c r="F215" s="58"/>
      <c r="G215" s="391"/>
      <c r="H215" s="58"/>
      <c r="I215" s="392"/>
      <c r="J215" s="393"/>
      <c r="K215" s="388"/>
      <c r="L215" s="394"/>
      <c r="M215" s="392"/>
      <c r="N215" s="394"/>
      <c r="O215" s="74"/>
      <c r="P215" s="74"/>
      <c r="Q215" s="392"/>
      <c r="R215" s="392"/>
      <c r="S215" s="392"/>
      <c r="T215" s="395"/>
      <c r="U215" s="396"/>
      <c r="V215" s="260"/>
    </row>
    <row r="216" spans="1:22" x14ac:dyDescent="0.25">
      <c r="A216" s="1081"/>
      <c r="B216" s="80">
        <v>6</v>
      </c>
      <c r="C216" s="58"/>
      <c r="D216" s="52"/>
      <c r="E216" s="52"/>
      <c r="F216" s="58"/>
      <c r="G216" s="391"/>
      <c r="H216" s="58"/>
      <c r="I216" s="392"/>
      <c r="J216" s="393"/>
      <c r="K216" s="388"/>
      <c r="L216" s="394"/>
      <c r="M216" s="392"/>
      <c r="N216" s="394"/>
      <c r="O216" s="74"/>
      <c r="P216" s="74"/>
      <c r="Q216" s="392"/>
      <c r="R216" s="392"/>
      <c r="S216" s="392"/>
      <c r="T216" s="395"/>
      <c r="U216" s="396"/>
      <c r="V216" s="260"/>
    </row>
    <row r="217" spans="1:22" x14ac:dyDescent="0.25">
      <c r="A217" s="1081"/>
      <c r="B217" s="80">
        <v>7</v>
      </c>
      <c r="C217" s="58"/>
      <c r="D217" s="52"/>
      <c r="E217" s="52"/>
      <c r="F217" s="58"/>
      <c r="G217" s="391"/>
      <c r="H217" s="58"/>
      <c r="I217" s="392"/>
      <c r="J217" s="393"/>
      <c r="K217" s="388"/>
      <c r="L217" s="394"/>
      <c r="M217" s="392"/>
      <c r="N217" s="394"/>
      <c r="O217" s="74"/>
      <c r="P217" s="74"/>
      <c r="Q217" s="392"/>
      <c r="R217" s="392"/>
      <c r="S217" s="392"/>
      <c r="T217" s="395"/>
      <c r="U217" s="396"/>
      <c r="V217" s="260"/>
    </row>
    <row r="218" spans="1:22" x14ac:dyDescent="0.25">
      <c r="A218" s="1081"/>
      <c r="B218" s="80">
        <v>8</v>
      </c>
      <c r="C218" s="58"/>
      <c r="D218" s="52"/>
      <c r="E218" s="52"/>
      <c r="F218" s="58"/>
      <c r="G218" s="391"/>
      <c r="H218" s="58"/>
      <c r="I218" s="392"/>
      <c r="J218" s="393"/>
      <c r="K218" s="388"/>
      <c r="L218" s="394"/>
      <c r="M218" s="392"/>
      <c r="N218" s="394"/>
      <c r="O218" s="74"/>
      <c r="P218" s="74"/>
      <c r="Q218" s="392"/>
      <c r="R218" s="392"/>
      <c r="S218" s="392"/>
      <c r="T218" s="395"/>
      <c r="U218" s="396"/>
      <c r="V218" s="260"/>
    </row>
    <row r="219" spans="1:22" x14ac:dyDescent="0.25">
      <c r="A219" s="1081"/>
      <c r="B219" s="80">
        <v>9</v>
      </c>
      <c r="C219" s="58"/>
      <c r="D219" s="52"/>
      <c r="E219" s="52"/>
      <c r="F219" s="58"/>
      <c r="G219" s="391"/>
      <c r="H219" s="58"/>
      <c r="I219" s="392"/>
      <c r="J219" s="393"/>
      <c r="K219" s="388"/>
      <c r="L219" s="394"/>
      <c r="M219" s="392"/>
      <c r="N219" s="394"/>
      <c r="O219" s="74"/>
      <c r="P219" s="74"/>
      <c r="Q219" s="392"/>
      <c r="R219" s="392"/>
      <c r="S219" s="392"/>
      <c r="T219" s="395"/>
      <c r="U219" s="396"/>
      <c r="V219" s="260"/>
    </row>
    <row r="220" spans="1:22" ht="15.75" thickBot="1" x14ac:dyDescent="0.3">
      <c r="A220" s="1082"/>
      <c r="B220" s="81">
        <v>10</v>
      </c>
      <c r="C220" s="67"/>
      <c r="D220" s="66"/>
      <c r="E220" s="66"/>
      <c r="F220" s="67"/>
      <c r="G220" s="397"/>
      <c r="H220" s="67"/>
      <c r="I220" s="398"/>
      <c r="J220" s="399"/>
      <c r="K220" s="586"/>
      <c r="L220" s="400"/>
      <c r="M220" s="398"/>
      <c r="N220" s="400"/>
      <c r="O220" s="75"/>
      <c r="P220" s="75"/>
      <c r="Q220" s="398"/>
      <c r="R220" s="398"/>
      <c r="S220" s="398"/>
      <c r="T220" s="401"/>
      <c r="U220" s="402"/>
      <c r="V220" s="260"/>
    </row>
    <row r="221" spans="1:22" ht="25.5" thickBot="1" x14ac:dyDescent="0.3">
      <c r="A221" s="68"/>
      <c r="B221" s="53"/>
      <c r="C221" s="53"/>
      <c r="D221" s="53"/>
      <c r="E221" s="581" t="s">
        <v>223</v>
      </c>
      <c r="F221" s="582">
        <f>COUNTA(F211:F220)</f>
        <v>0</v>
      </c>
      <c r="G221" s="583">
        <f>COUNTA(G211:G220)</f>
        <v>0</v>
      </c>
      <c r="H221" s="403"/>
      <c r="I221" s="403"/>
      <c r="J221" s="404"/>
      <c r="K221" s="404"/>
      <c r="L221" s="403"/>
      <c r="M221" s="1083" t="s">
        <v>354</v>
      </c>
      <c r="N221" s="1084"/>
      <c r="O221" s="587">
        <f>SUM(O211:O220)</f>
        <v>0</v>
      </c>
      <c r="P221" s="588">
        <f>SUM(P211:P220)</f>
        <v>0</v>
      </c>
      <c r="Q221" s="53"/>
      <c r="S221" s="53"/>
      <c r="T221" s="57"/>
      <c r="U221" s="405"/>
      <c r="V221" s="406"/>
    </row>
    <row r="222" spans="1:22" ht="15.75" thickBot="1" x14ac:dyDescent="0.3">
      <c r="A222" s="408"/>
      <c r="B222" s="409"/>
      <c r="C222" s="342"/>
      <c r="D222" s="342"/>
      <c r="E222" s="342"/>
      <c r="F222" s="409"/>
      <c r="G222" s="342"/>
      <c r="H222" s="342"/>
      <c r="I222" s="409"/>
      <c r="J222" s="409"/>
      <c r="K222" s="409"/>
      <c r="L222" s="342"/>
      <c r="M222" s="342"/>
      <c r="N222" s="342"/>
      <c r="O222" s="342"/>
      <c r="P222" s="342"/>
      <c r="Q222" s="342"/>
      <c r="R222" s="342"/>
      <c r="S222" s="342"/>
      <c r="T222" s="410"/>
      <c r="U222" s="411"/>
      <c r="V222" s="348"/>
    </row>
    <row r="223" spans="1:22" ht="15.75" thickBot="1" x14ac:dyDescent="0.3">
      <c r="A223" s="378"/>
      <c r="B223" s="256"/>
      <c r="C223" s="187"/>
      <c r="D223" s="187"/>
      <c r="E223" s="187"/>
      <c r="F223" s="256"/>
      <c r="G223" s="187"/>
      <c r="H223" s="187"/>
      <c r="I223" s="256"/>
      <c r="J223" s="256"/>
      <c r="K223" s="256"/>
      <c r="L223" s="187"/>
      <c r="M223" s="187"/>
      <c r="N223" s="187"/>
      <c r="O223" s="187"/>
      <c r="P223" s="187"/>
      <c r="Q223" s="187"/>
      <c r="R223" s="187"/>
      <c r="S223" s="187"/>
      <c r="T223" s="379"/>
      <c r="U223" s="379"/>
      <c r="V223" s="258"/>
    </row>
    <row r="224" spans="1:22" ht="15.75" thickBot="1" x14ac:dyDescent="0.3">
      <c r="A224" s="90" t="s">
        <v>9</v>
      </c>
      <c r="B224" s="1100" t="s">
        <v>34</v>
      </c>
      <c r="C224" s="1101"/>
      <c r="E224" s="1102" t="s">
        <v>189</v>
      </c>
      <c r="F224" s="1103"/>
      <c r="G224" s="1104">
        <f>VLOOKUP(B224,'Urbano.Piano inv. forn'!$D$20:$H$39,3,FALSE)</f>
        <v>0</v>
      </c>
      <c r="H224" s="1105"/>
      <c r="I224" s="44"/>
      <c r="J224" s="1102" t="s">
        <v>190</v>
      </c>
      <c r="K224" s="1106"/>
      <c r="L224" s="1103"/>
      <c r="M224" s="1104">
        <f>VLOOKUP(B224,'Urbano.Piano inv. forn'!$D$20:$H$39,4,FALSE)</f>
        <v>0</v>
      </c>
      <c r="N224" s="1105"/>
      <c r="P224" s="97" t="s">
        <v>191</v>
      </c>
      <c r="Q224" s="380"/>
      <c r="S224" s="98" t="s">
        <v>192</v>
      </c>
      <c r="T224" s="1085"/>
      <c r="U224" s="1086"/>
      <c r="V224" s="260"/>
    </row>
    <row r="225" spans="1:22" ht="15.75" thickBot="1" x14ac:dyDescent="0.3">
      <c r="A225" s="68"/>
      <c r="B225" s="54"/>
      <c r="C225" s="54"/>
      <c r="E225" s="55"/>
      <c r="F225" s="55"/>
      <c r="G225" s="56"/>
      <c r="H225" s="56"/>
      <c r="I225" s="44"/>
      <c r="J225" s="55"/>
      <c r="K225" s="55"/>
      <c r="L225" s="55"/>
      <c r="M225" s="56"/>
      <c r="N225" s="56"/>
      <c r="P225" s="57"/>
      <c r="S225" s="53"/>
      <c r="T225" s="381"/>
      <c r="V225" s="69"/>
    </row>
    <row r="226" spans="1:22" ht="15.75" thickBot="1" x14ac:dyDescent="0.3">
      <c r="A226" s="1087" t="s">
        <v>12</v>
      </c>
      <c r="B226" s="1088"/>
      <c r="C226" s="1088"/>
      <c r="D226" s="1089"/>
      <c r="E226" s="1090">
        <f>VLOOKUP(B224,'Urbano.Piano inv. forn'!$D$20:$V$39,17,FALSE)</f>
        <v>0</v>
      </c>
      <c r="F226" s="1091"/>
      <c r="G226" s="1091"/>
      <c r="H226" s="1092"/>
      <c r="I226" s="44"/>
      <c r="J226" s="1093" t="s">
        <v>56</v>
      </c>
      <c r="K226" s="1094"/>
      <c r="L226" s="1095"/>
      <c r="M226" s="1090">
        <f>VLOOKUP(B224,'Urbano.Piano inv. forn'!$D$20:$V$39,19,FALSE)</f>
        <v>0</v>
      </c>
      <c r="N226" s="1092"/>
      <c r="O226" s="65"/>
      <c r="P226" s="96" t="s">
        <v>14</v>
      </c>
      <c r="Q226" s="70">
        <f>M226+E226</f>
        <v>0</v>
      </c>
      <c r="S226" s="98" t="s">
        <v>193</v>
      </c>
      <c r="T226" s="1085"/>
      <c r="U226" s="1086"/>
      <c r="V226" s="69"/>
    </row>
    <row r="227" spans="1:22" ht="15.75" thickBot="1" x14ac:dyDescent="0.3">
      <c r="A227" s="71"/>
      <c r="B227" s="72"/>
      <c r="C227" s="72"/>
      <c r="D227" s="72"/>
      <c r="E227" s="73"/>
      <c r="F227" s="73"/>
      <c r="G227" s="73"/>
      <c r="H227" s="73"/>
      <c r="I227" s="44"/>
      <c r="J227" s="55"/>
      <c r="K227" s="55"/>
      <c r="L227" s="55"/>
      <c r="M227" s="73"/>
      <c r="N227" s="73"/>
      <c r="O227" s="65"/>
      <c r="P227" s="53"/>
      <c r="Q227" s="65"/>
      <c r="S227" s="53"/>
      <c r="T227" s="382"/>
      <c r="U227" s="382"/>
      <c r="V227" s="260"/>
    </row>
    <row r="228" spans="1:22" ht="60" x14ac:dyDescent="0.25">
      <c r="A228" s="1096" t="s">
        <v>194</v>
      </c>
      <c r="B228" s="1098" t="s">
        <v>195</v>
      </c>
      <c r="C228" s="1098" t="s">
        <v>196</v>
      </c>
      <c r="D228" s="91" t="s">
        <v>197</v>
      </c>
      <c r="E228" s="92" t="s">
        <v>198</v>
      </c>
      <c r="F228" s="91" t="s">
        <v>199</v>
      </c>
      <c r="G228" s="91" t="s">
        <v>200</v>
      </c>
      <c r="H228" s="93" t="s">
        <v>168</v>
      </c>
      <c r="I228" s="93" t="s">
        <v>201</v>
      </c>
      <c r="J228" s="93" t="s">
        <v>202</v>
      </c>
      <c r="K228" s="93" t="s">
        <v>444</v>
      </c>
      <c r="L228" s="93" t="s">
        <v>203</v>
      </c>
      <c r="M228" s="93" t="s">
        <v>204</v>
      </c>
      <c r="N228" s="93" t="s">
        <v>205</v>
      </c>
      <c r="O228" s="93" t="s">
        <v>206</v>
      </c>
      <c r="P228" s="93" t="s">
        <v>207</v>
      </c>
      <c r="Q228" s="93" t="s">
        <v>208</v>
      </c>
      <c r="R228" s="93" t="s">
        <v>209</v>
      </c>
      <c r="S228" s="93" t="s">
        <v>210</v>
      </c>
      <c r="T228" s="93" t="s">
        <v>476</v>
      </c>
      <c r="U228" s="94" t="s">
        <v>211</v>
      </c>
      <c r="V228" s="383"/>
    </row>
    <row r="229" spans="1:22" ht="24.75" thickBot="1" x14ac:dyDescent="0.3">
      <c r="A229" s="1097"/>
      <c r="B229" s="1099"/>
      <c r="C229" s="1099"/>
      <c r="D229" s="95" t="s">
        <v>212</v>
      </c>
      <c r="E229" s="95" t="s">
        <v>213</v>
      </c>
      <c r="F229" s="95" t="s">
        <v>214</v>
      </c>
      <c r="G229" s="95" t="s">
        <v>214</v>
      </c>
      <c r="H229" s="95" t="s">
        <v>28</v>
      </c>
      <c r="I229" s="95" t="s">
        <v>29</v>
      </c>
      <c r="J229" s="95" t="s">
        <v>215</v>
      </c>
      <c r="K229" s="95" t="s">
        <v>216</v>
      </c>
      <c r="L229" s="95" t="s">
        <v>216</v>
      </c>
      <c r="M229" s="95" t="s">
        <v>217</v>
      </c>
      <c r="N229" s="95" t="s">
        <v>216</v>
      </c>
      <c r="O229" s="95" t="s">
        <v>218</v>
      </c>
      <c r="P229" s="95" t="s">
        <v>445</v>
      </c>
      <c r="Q229" s="95" t="s">
        <v>219</v>
      </c>
      <c r="R229" s="95" t="s">
        <v>220</v>
      </c>
      <c r="S229" s="95" t="s">
        <v>221</v>
      </c>
      <c r="T229" s="95" t="s">
        <v>221</v>
      </c>
      <c r="U229" s="384"/>
      <c r="V229" s="383"/>
    </row>
    <row r="230" spans="1:22" x14ac:dyDescent="0.25">
      <c r="A230" s="1081" t="str">
        <f>B224</f>
        <v>urb.m.3</v>
      </c>
      <c r="B230" s="79">
        <v>1</v>
      </c>
      <c r="C230" s="117"/>
      <c r="D230" s="59"/>
      <c r="E230" s="59"/>
      <c r="F230" s="117"/>
      <c r="G230" s="385"/>
      <c r="H230" s="60"/>
      <c r="I230" s="386"/>
      <c r="J230" s="387"/>
      <c r="K230" s="388"/>
      <c r="L230" s="388"/>
      <c r="M230" s="386"/>
      <c r="N230" s="388"/>
      <c r="O230" s="83"/>
      <c r="P230" s="83"/>
      <c r="Q230" s="386"/>
      <c r="R230" s="386"/>
      <c r="S230" s="386"/>
      <c r="T230" s="389"/>
      <c r="U230" s="390"/>
      <c r="V230" s="260"/>
    </row>
    <row r="231" spans="1:22" x14ac:dyDescent="0.25">
      <c r="A231" s="1081"/>
      <c r="B231" s="80">
        <v>2</v>
      </c>
      <c r="C231" s="58"/>
      <c r="D231" s="52"/>
      <c r="E231" s="52"/>
      <c r="F231" s="58"/>
      <c r="G231" s="391"/>
      <c r="H231" s="58"/>
      <c r="I231" s="392"/>
      <c r="J231" s="393"/>
      <c r="K231" s="388"/>
      <c r="L231" s="394"/>
      <c r="M231" s="392"/>
      <c r="N231" s="394"/>
      <c r="O231" s="74"/>
      <c r="P231" s="74"/>
      <c r="Q231" s="392"/>
      <c r="R231" s="392" t="s">
        <v>222</v>
      </c>
      <c r="S231" s="392"/>
      <c r="T231" s="395"/>
      <c r="U231" s="396"/>
      <c r="V231" s="260"/>
    </row>
    <row r="232" spans="1:22" x14ac:dyDescent="0.25">
      <c r="A232" s="1081"/>
      <c r="B232" s="80">
        <v>3</v>
      </c>
      <c r="C232" s="58"/>
      <c r="D232" s="52"/>
      <c r="E232" s="52"/>
      <c r="F232" s="58"/>
      <c r="G232" s="391"/>
      <c r="H232" s="58"/>
      <c r="I232" s="392"/>
      <c r="J232" s="393"/>
      <c r="K232" s="388"/>
      <c r="L232" s="394"/>
      <c r="M232" s="392"/>
      <c r="N232" s="394"/>
      <c r="O232" s="74"/>
      <c r="P232" s="74"/>
      <c r="Q232" s="392"/>
      <c r="R232" s="392"/>
      <c r="S232" s="392"/>
      <c r="T232" s="395"/>
      <c r="U232" s="396"/>
      <c r="V232" s="260"/>
    </row>
    <row r="233" spans="1:22" x14ac:dyDescent="0.25">
      <c r="A233" s="1081"/>
      <c r="B233" s="80">
        <v>4</v>
      </c>
      <c r="C233" s="58"/>
      <c r="D233" s="52"/>
      <c r="E233" s="52"/>
      <c r="F233" s="58"/>
      <c r="G233" s="391"/>
      <c r="H233" s="58"/>
      <c r="I233" s="392"/>
      <c r="J233" s="393"/>
      <c r="K233" s="388"/>
      <c r="L233" s="394"/>
      <c r="M233" s="392"/>
      <c r="N233" s="394"/>
      <c r="O233" s="74"/>
      <c r="P233" s="74"/>
      <c r="Q233" s="392"/>
      <c r="R233" s="392"/>
      <c r="S233" s="392"/>
      <c r="T233" s="395"/>
      <c r="U233" s="396"/>
      <c r="V233" s="260"/>
    </row>
    <row r="234" spans="1:22" x14ac:dyDescent="0.25">
      <c r="A234" s="1081"/>
      <c r="B234" s="80">
        <v>5</v>
      </c>
      <c r="C234" s="58"/>
      <c r="D234" s="52"/>
      <c r="E234" s="52"/>
      <c r="F234" s="58"/>
      <c r="G234" s="391"/>
      <c r="H234" s="58"/>
      <c r="I234" s="392"/>
      <c r="J234" s="393"/>
      <c r="K234" s="388"/>
      <c r="L234" s="394"/>
      <c r="M234" s="392"/>
      <c r="N234" s="394"/>
      <c r="O234" s="74"/>
      <c r="P234" s="74"/>
      <c r="Q234" s="392"/>
      <c r="R234" s="392"/>
      <c r="S234" s="392"/>
      <c r="T234" s="395"/>
      <c r="U234" s="396"/>
      <c r="V234" s="260"/>
    </row>
    <row r="235" spans="1:22" x14ac:dyDescent="0.25">
      <c r="A235" s="1081"/>
      <c r="B235" s="80">
        <v>6</v>
      </c>
      <c r="C235" s="58"/>
      <c r="D235" s="52"/>
      <c r="E235" s="52"/>
      <c r="F235" s="58"/>
      <c r="G235" s="391"/>
      <c r="H235" s="58"/>
      <c r="I235" s="392"/>
      <c r="J235" s="393"/>
      <c r="K235" s="388"/>
      <c r="L235" s="394"/>
      <c r="M235" s="392"/>
      <c r="N235" s="394"/>
      <c r="O235" s="74"/>
      <c r="P235" s="74"/>
      <c r="Q235" s="392"/>
      <c r="R235" s="392"/>
      <c r="S235" s="392"/>
      <c r="T235" s="395"/>
      <c r="U235" s="396"/>
      <c r="V235" s="260"/>
    </row>
    <row r="236" spans="1:22" x14ac:dyDescent="0.25">
      <c r="A236" s="1081"/>
      <c r="B236" s="80">
        <v>7</v>
      </c>
      <c r="C236" s="58"/>
      <c r="D236" s="52"/>
      <c r="E236" s="52"/>
      <c r="F236" s="58"/>
      <c r="G236" s="391"/>
      <c r="H236" s="58"/>
      <c r="I236" s="392"/>
      <c r="J236" s="393"/>
      <c r="K236" s="388"/>
      <c r="L236" s="394"/>
      <c r="M236" s="392"/>
      <c r="N236" s="394"/>
      <c r="O236" s="74"/>
      <c r="P236" s="74"/>
      <c r="Q236" s="392"/>
      <c r="R236" s="392"/>
      <c r="S236" s="392"/>
      <c r="T236" s="395"/>
      <c r="U236" s="396"/>
      <c r="V236" s="260"/>
    </row>
    <row r="237" spans="1:22" x14ac:dyDescent="0.25">
      <c r="A237" s="1081"/>
      <c r="B237" s="80">
        <v>8</v>
      </c>
      <c r="C237" s="58"/>
      <c r="D237" s="52"/>
      <c r="E237" s="52"/>
      <c r="F237" s="58"/>
      <c r="G237" s="391"/>
      <c r="H237" s="58"/>
      <c r="I237" s="392"/>
      <c r="J237" s="393"/>
      <c r="K237" s="388"/>
      <c r="L237" s="394"/>
      <c r="M237" s="392"/>
      <c r="N237" s="394"/>
      <c r="O237" s="74"/>
      <c r="P237" s="74"/>
      <c r="Q237" s="392"/>
      <c r="R237" s="392"/>
      <c r="S237" s="392"/>
      <c r="T237" s="395"/>
      <c r="U237" s="396"/>
      <c r="V237" s="260"/>
    </row>
    <row r="238" spans="1:22" x14ac:dyDescent="0.25">
      <c r="A238" s="1081"/>
      <c r="B238" s="80">
        <v>9</v>
      </c>
      <c r="C238" s="58"/>
      <c r="D238" s="52"/>
      <c r="E238" s="52"/>
      <c r="F238" s="58"/>
      <c r="G238" s="391"/>
      <c r="H238" s="58"/>
      <c r="I238" s="392"/>
      <c r="J238" s="393"/>
      <c r="K238" s="388"/>
      <c r="L238" s="394"/>
      <c r="M238" s="392"/>
      <c r="N238" s="394"/>
      <c r="O238" s="74"/>
      <c r="P238" s="74"/>
      <c r="Q238" s="392"/>
      <c r="R238" s="392"/>
      <c r="S238" s="392"/>
      <c r="T238" s="395"/>
      <c r="U238" s="396"/>
      <c r="V238" s="260"/>
    </row>
    <row r="239" spans="1:22" ht="15.75" thickBot="1" x14ac:dyDescent="0.3">
      <c r="A239" s="1082"/>
      <c r="B239" s="81">
        <v>10</v>
      </c>
      <c r="C239" s="67"/>
      <c r="D239" s="66"/>
      <c r="E239" s="66"/>
      <c r="F239" s="67"/>
      <c r="G239" s="397"/>
      <c r="H239" s="67"/>
      <c r="I239" s="398"/>
      <c r="J239" s="399"/>
      <c r="K239" s="586"/>
      <c r="L239" s="400"/>
      <c r="M239" s="398"/>
      <c r="N239" s="400"/>
      <c r="O239" s="75"/>
      <c r="P239" s="75"/>
      <c r="Q239" s="398"/>
      <c r="R239" s="398"/>
      <c r="S239" s="398"/>
      <c r="T239" s="401"/>
      <c r="U239" s="402"/>
      <c r="V239" s="260"/>
    </row>
    <row r="240" spans="1:22" ht="25.5" thickBot="1" x14ac:dyDescent="0.3">
      <c r="A240" s="68"/>
      <c r="B240" s="53"/>
      <c r="C240" s="53"/>
      <c r="D240" s="53"/>
      <c r="E240" s="581" t="s">
        <v>223</v>
      </c>
      <c r="F240" s="582">
        <f>COUNTA(F230:F239)</f>
        <v>0</v>
      </c>
      <c r="G240" s="583">
        <f>COUNTA(G230:G239)</f>
        <v>0</v>
      </c>
      <c r="H240" s="403"/>
      <c r="I240" s="403"/>
      <c r="J240" s="404"/>
      <c r="K240" s="404"/>
      <c r="L240" s="403"/>
      <c r="M240" s="1083" t="s">
        <v>354</v>
      </c>
      <c r="N240" s="1084"/>
      <c r="O240" s="587">
        <f>SUM(O230:O239)</f>
        <v>0</v>
      </c>
      <c r="P240" s="588">
        <f>SUM(P230:P239)</f>
        <v>0</v>
      </c>
      <c r="Q240" s="53"/>
      <c r="S240" s="53"/>
      <c r="T240" s="57"/>
      <c r="U240" s="405"/>
      <c r="V240" s="406"/>
    </row>
    <row r="241" spans="1:22" ht="15.75" thickBot="1" x14ac:dyDescent="0.3">
      <c r="A241" s="408"/>
      <c r="B241" s="409"/>
      <c r="C241" s="342"/>
      <c r="D241" s="342"/>
      <c r="E241" s="342"/>
      <c r="F241" s="409"/>
      <c r="G241" s="342"/>
      <c r="H241" s="342"/>
      <c r="I241" s="409"/>
      <c r="J241" s="409"/>
      <c r="K241" s="409"/>
      <c r="L241" s="342"/>
      <c r="M241" s="342"/>
      <c r="N241" s="342"/>
      <c r="O241" s="342"/>
      <c r="P241" s="342"/>
      <c r="Q241" s="342"/>
      <c r="R241" s="342"/>
      <c r="S241" s="342"/>
      <c r="T241" s="410"/>
      <c r="U241" s="411"/>
      <c r="V241" s="348"/>
    </row>
    <row r="242" spans="1:22" ht="15.75" thickBot="1" x14ac:dyDescent="0.3">
      <c r="A242" s="378"/>
      <c r="B242" s="256"/>
      <c r="C242" s="187"/>
      <c r="D242" s="187"/>
      <c r="E242" s="187"/>
      <c r="F242" s="256"/>
      <c r="G242" s="187"/>
      <c r="H242" s="187"/>
      <c r="I242" s="256"/>
      <c r="J242" s="256"/>
      <c r="K242" s="256"/>
      <c r="L242" s="187"/>
      <c r="M242" s="187"/>
      <c r="N242" s="187"/>
      <c r="O242" s="187"/>
      <c r="P242" s="187"/>
      <c r="Q242" s="187"/>
      <c r="R242" s="187"/>
      <c r="S242" s="187"/>
      <c r="T242" s="379"/>
      <c r="U242" s="379"/>
      <c r="V242" s="258"/>
    </row>
    <row r="243" spans="1:22" ht="15.75" thickBot="1" x14ac:dyDescent="0.3">
      <c r="A243" s="90" t="s">
        <v>9</v>
      </c>
      <c r="B243" s="1100" t="s">
        <v>34</v>
      </c>
      <c r="C243" s="1101"/>
      <c r="E243" s="1102" t="s">
        <v>189</v>
      </c>
      <c r="F243" s="1103"/>
      <c r="G243" s="1104">
        <f>VLOOKUP(B243,'Urbano.Piano inv. forn'!$D$20:$H$39,3,FALSE)</f>
        <v>0</v>
      </c>
      <c r="H243" s="1105"/>
      <c r="I243" s="44"/>
      <c r="J243" s="1102" t="s">
        <v>190</v>
      </c>
      <c r="K243" s="1106"/>
      <c r="L243" s="1103"/>
      <c r="M243" s="1104">
        <f>VLOOKUP(B243,'Urbano.Piano inv. forn'!$D$20:$H$39,4,FALSE)</f>
        <v>0</v>
      </c>
      <c r="N243" s="1105"/>
      <c r="P243" s="97" t="s">
        <v>191</v>
      </c>
      <c r="Q243" s="380"/>
      <c r="S243" s="98" t="s">
        <v>192</v>
      </c>
      <c r="T243" s="1085"/>
      <c r="U243" s="1086"/>
      <c r="V243" s="260"/>
    </row>
    <row r="244" spans="1:22" ht="15.75" thickBot="1" x14ac:dyDescent="0.3">
      <c r="A244" s="68"/>
      <c r="B244" s="54"/>
      <c r="C244" s="54"/>
      <c r="E244" s="55"/>
      <c r="F244" s="55"/>
      <c r="G244" s="56"/>
      <c r="H244" s="56"/>
      <c r="I244" s="44"/>
      <c r="J244" s="55"/>
      <c r="K244" s="55"/>
      <c r="L244" s="55"/>
      <c r="M244" s="56"/>
      <c r="N244" s="56"/>
      <c r="P244" s="57"/>
      <c r="S244" s="53"/>
      <c r="T244" s="381"/>
      <c r="V244" s="69"/>
    </row>
    <row r="245" spans="1:22" ht="15.75" thickBot="1" x14ac:dyDescent="0.3">
      <c r="A245" s="1087" t="s">
        <v>12</v>
      </c>
      <c r="B245" s="1088"/>
      <c r="C245" s="1088"/>
      <c r="D245" s="1089"/>
      <c r="E245" s="1090">
        <f>VLOOKUP(B243,'Urbano.Piano inv. forn'!$D$20:$V$39,17,FALSE)</f>
        <v>0</v>
      </c>
      <c r="F245" s="1091"/>
      <c r="G245" s="1091"/>
      <c r="H245" s="1092"/>
      <c r="I245" s="44"/>
      <c r="J245" s="1093" t="s">
        <v>56</v>
      </c>
      <c r="K245" s="1094"/>
      <c r="L245" s="1095"/>
      <c r="M245" s="1090">
        <f>VLOOKUP(B243,'Urbano.Piano inv. forn'!$D$20:$V$39,19,FALSE)</f>
        <v>0</v>
      </c>
      <c r="N245" s="1092"/>
      <c r="O245" s="65"/>
      <c r="P245" s="96" t="s">
        <v>14</v>
      </c>
      <c r="Q245" s="70">
        <f>M245+E245</f>
        <v>0</v>
      </c>
      <c r="S245" s="98" t="s">
        <v>193</v>
      </c>
      <c r="T245" s="1085"/>
      <c r="U245" s="1086"/>
      <c r="V245" s="69"/>
    </row>
    <row r="246" spans="1:22" ht="15.75" thickBot="1" x14ac:dyDescent="0.3">
      <c r="A246" s="71"/>
      <c r="B246" s="72"/>
      <c r="C246" s="72"/>
      <c r="D246" s="72"/>
      <c r="E246" s="73"/>
      <c r="F246" s="73"/>
      <c r="G246" s="73"/>
      <c r="H246" s="73"/>
      <c r="I246" s="44"/>
      <c r="J246" s="55"/>
      <c r="K246" s="55"/>
      <c r="L246" s="55"/>
      <c r="M246" s="73"/>
      <c r="N246" s="73"/>
      <c r="O246" s="65"/>
      <c r="P246" s="53"/>
      <c r="Q246" s="65"/>
      <c r="S246" s="53"/>
      <c r="T246" s="382"/>
      <c r="U246" s="382"/>
      <c r="V246" s="260"/>
    </row>
    <row r="247" spans="1:22" ht="60" x14ac:dyDescent="0.25">
      <c r="A247" s="1096" t="s">
        <v>194</v>
      </c>
      <c r="B247" s="1098" t="s">
        <v>195</v>
      </c>
      <c r="C247" s="1098" t="s">
        <v>196</v>
      </c>
      <c r="D247" s="91" t="s">
        <v>197</v>
      </c>
      <c r="E247" s="92" t="s">
        <v>198</v>
      </c>
      <c r="F247" s="91" t="s">
        <v>199</v>
      </c>
      <c r="G247" s="91" t="s">
        <v>200</v>
      </c>
      <c r="H247" s="93" t="s">
        <v>168</v>
      </c>
      <c r="I247" s="93" t="s">
        <v>201</v>
      </c>
      <c r="J247" s="93" t="s">
        <v>202</v>
      </c>
      <c r="K247" s="93" t="s">
        <v>444</v>
      </c>
      <c r="L247" s="93" t="s">
        <v>203</v>
      </c>
      <c r="M247" s="93" t="s">
        <v>204</v>
      </c>
      <c r="N247" s="93" t="s">
        <v>205</v>
      </c>
      <c r="O247" s="93" t="s">
        <v>206</v>
      </c>
      <c r="P247" s="93" t="s">
        <v>207</v>
      </c>
      <c r="Q247" s="93" t="s">
        <v>208</v>
      </c>
      <c r="R247" s="93" t="s">
        <v>209</v>
      </c>
      <c r="S247" s="93" t="s">
        <v>210</v>
      </c>
      <c r="T247" s="93" t="s">
        <v>476</v>
      </c>
      <c r="U247" s="94" t="s">
        <v>211</v>
      </c>
      <c r="V247" s="383"/>
    </row>
    <row r="248" spans="1:22" ht="24.75" thickBot="1" x14ac:dyDescent="0.3">
      <c r="A248" s="1097"/>
      <c r="B248" s="1099"/>
      <c r="C248" s="1099"/>
      <c r="D248" s="95" t="s">
        <v>212</v>
      </c>
      <c r="E248" s="95" t="s">
        <v>213</v>
      </c>
      <c r="F248" s="95" t="s">
        <v>214</v>
      </c>
      <c r="G248" s="95" t="s">
        <v>214</v>
      </c>
      <c r="H248" s="95" t="s">
        <v>28</v>
      </c>
      <c r="I248" s="95" t="s">
        <v>29</v>
      </c>
      <c r="J248" s="95" t="s">
        <v>215</v>
      </c>
      <c r="K248" s="95" t="s">
        <v>216</v>
      </c>
      <c r="L248" s="95" t="s">
        <v>216</v>
      </c>
      <c r="M248" s="95" t="s">
        <v>217</v>
      </c>
      <c r="N248" s="95" t="s">
        <v>216</v>
      </c>
      <c r="O248" s="95" t="s">
        <v>218</v>
      </c>
      <c r="P248" s="95" t="s">
        <v>445</v>
      </c>
      <c r="Q248" s="95" t="s">
        <v>219</v>
      </c>
      <c r="R248" s="95" t="s">
        <v>220</v>
      </c>
      <c r="S248" s="95" t="s">
        <v>221</v>
      </c>
      <c r="T248" s="95" t="s">
        <v>221</v>
      </c>
      <c r="U248" s="384"/>
      <c r="V248" s="383"/>
    </row>
    <row r="249" spans="1:22" x14ac:dyDescent="0.25">
      <c r="A249" s="1081" t="str">
        <f>B243</f>
        <v>urb.m.3</v>
      </c>
      <c r="B249" s="79">
        <v>1</v>
      </c>
      <c r="C249" s="117"/>
      <c r="D249" s="59"/>
      <c r="E249" s="59"/>
      <c r="F249" s="117"/>
      <c r="G249" s="385"/>
      <c r="H249" s="60"/>
      <c r="I249" s="386"/>
      <c r="J249" s="387"/>
      <c r="K249" s="388"/>
      <c r="L249" s="388"/>
      <c r="M249" s="386"/>
      <c r="N249" s="388"/>
      <c r="O249" s="83"/>
      <c r="P249" s="83"/>
      <c r="Q249" s="386"/>
      <c r="R249" s="386"/>
      <c r="S249" s="386"/>
      <c r="T249" s="389"/>
      <c r="U249" s="390"/>
      <c r="V249" s="260"/>
    </row>
    <row r="250" spans="1:22" x14ac:dyDescent="0.25">
      <c r="A250" s="1081"/>
      <c r="B250" s="80">
        <v>2</v>
      </c>
      <c r="C250" s="58"/>
      <c r="D250" s="52"/>
      <c r="E250" s="52"/>
      <c r="F250" s="58"/>
      <c r="G250" s="391"/>
      <c r="H250" s="58"/>
      <c r="I250" s="392"/>
      <c r="J250" s="393"/>
      <c r="K250" s="388"/>
      <c r="L250" s="394"/>
      <c r="M250" s="392"/>
      <c r="N250" s="394"/>
      <c r="O250" s="74"/>
      <c r="P250" s="74"/>
      <c r="Q250" s="392"/>
      <c r="R250" s="392" t="s">
        <v>222</v>
      </c>
      <c r="S250" s="392"/>
      <c r="T250" s="395"/>
      <c r="U250" s="396"/>
      <c r="V250" s="260"/>
    </row>
    <row r="251" spans="1:22" x14ac:dyDescent="0.25">
      <c r="A251" s="1081"/>
      <c r="B251" s="80">
        <v>3</v>
      </c>
      <c r="C251" s="58"/>
      <c r="D251" s="52"/>
      <c r="E251" s="52"/>
      <c r="F251" s="58"/>
      <c r="G251" s="391"/>
      <c r="H251" s="58"/>
      <c r="I251" s="392"/>
      <c r="J251" s="393"/>
      <c r="K251" s="388"/>
      <c r="L251" s="394"/>
      <c r="M251" s="392"/>
      <c r="N251" s="394"/>
      <c r="O251" s="74"/>
      <c r="P251" s="74"/>
      <c r="Q251" s="392"/>
      <c r="R251" s="392"/>
      <c r="S251" s="392"/>
      <c r="T251" s="395"/>
      <c r="U251" s="396"/>
      <c r="V251" s="260"/>
    </row>
    <row r="252" spans="1:22" x14ac:dyDescent="0.25">
      <c r="A252" s="1081"/>
      <c r="B252" s="80">
        <v>4</v>
      </c>
      <c r="C252" s="58"/>
      <c r="D252" s="52"/>
      <c r="E252" s="52"/>
      <c r="F252" s="58"/>
      <c r="G252" s="391"/>
      <c r="H252" s="58"/>
      <c r="I252" s="392"/>
      <c r="J252" s="393"/>
      <c r="K252" s="388"/>
      <c r="L252" s="394"/>
      <c r="M252" s="392"/>
      <c r="N252" s="394"/>
      <c r="O252" s="74"/>
      <c r="P252" s="74"/>
      <c r="Q252" s="392"/>
      <c r="R252" s="392"/>
      <c r="S252" s="392"/>
      <c r="T252" s="395"/>
      <c r="U252" s="396"/>
      <c r="V252" s="260"/>
    </row>
    <row r="253" spans="1:22" x14ac:dyDescent="0.25">
      <c r="A253" s="1081"/>
      <c r="B253" s="80">
        <v>5</v>
      </c>
      <c r="C253" s="58"/>
      <c r="D253" s="52"/>
      <c r="E253" s="52"/>
      <c r="F253" s="58"/>
      <c r="G253" s="391"/>
      <c r="H253" s="58"/>
      <c r="I253" s="392"/>
      <c r="J253" s="393"/>
      <c r="K253" s="388"/>
      <c r="L253" s="394"/>
      <c r="M253" s="392"/>
      <c r="N253" s="394"/>
      <c r="O253" s="74"/>
      <c r="P253" s="74"/>
      <c r="Q253" s="392"/>
      <c r="R253" s="392"/>
      <c r="S253" s="392"/>
      <c r="T253" s="395"/>
      <c r="U253" s="396"/>
      <c r="V253" s="260"/>
    </row>
    <row r="254" spans="1:22" x14ac:dyDescent="0.25">
      <c r="A254" s="1081"/>
      <c r="B254" s="80">
        <v>6</v>
      </c>
      <c r="C254" s="58"/>
      <c r="D254" s="52"/>
      <c r="E254" s="52"/>
      <c r="F254" s="58"/>
      <c r="G254" s="391"/>
      <c r="H254" s="58"/>
      <c r="I254" s="392"/>
      <c r="J254" s="393"/>
      <c r="K254" s="388"/>
      <c r="L254" s="394"/>
      <c r="M254" s="392"/>
      <c r="N254" s="394"/>
      <c r="O254" s="74"/>
      <c r="P254" s="74"/>
      <c r="Q254" s="392"/>
      <c r="R254" s="392"/>
      <c r="S254" s="392"/>
      <c r="T254" s="395"/>
      <c r="U254" s="396"/>
      <c r="V254" s="260"/>
    </row>
    <row r="255" spans="1:22" x14ac:dyDescent="0.25">
      <c r="A255" s="1081"/>
      <c r="B255" s="80">
        <v>7</v>
      </c>
      <c r="C255" s="58"/>
      <c r="D255" s="52"/>
      <c r="E255" s="52"/>
      <c r="F255" s="58"/>
      <c r="G255" s="391"/>
      <c r="H255" s="58"/>
      <c r="I255" s="392"/>
      <c r="J255" s="393"/>
      <c r="K255" s="388"/>
      <c r="L255" s="394"/>
      <c r="M255" s="392"/>
      <c r="N255" s="394"/>
      <c r="O255" s="74"/>
      <c r="P255" s="74"/>
      <c r="Q255" s="392"/>
      <c r="R255" s="392"/>
      <c r="S255" s="392"/>
      <c r="T255" s="395"/>
      <c r="U255" s="396"/>
      <c r="V255" s="260"/>
    </row>
    <row r="256" spans="1:22" x14ac:dyDescent="0.25">
      <c r="A256" s="1081"/>
      <c r="B256" s="80">
        <v>8</v>
      </c>
      <c r="C256" s="58"/>
      <c r="D256" s="52"/>
      <c r="E256" s="52"/>
      <c r="F256" s="58"/>
      <c r="G256" s="391"/>
      <c r="H256" s="58"/>
      <c r="I256" s="392"/>
      <c r="J256" s="393"/>
      <c r="K256" s="388"/>
      <c r="L256" s="394"/>
      <c r="M256" s="392"/>
      <c r="N256" s="394"/>
      <c r="O256" s="74"/>
      <c r="P256" s="74"/>
      <c r="Q256" s="392"/>
      <c r="R256" s="392"/>
      <c r="S256" s="392"/>
      <c r="T256" s="395"/>
      <c r="U256" s="396"/>
      <c r="V256" s="260"/>
    </row>
    <row r="257" spans="1:22" x14ac:dyDescent="0.25">
      <c r="A257" s="1081"/>
      <c r="B257" s="80">
        <v>9</v>
      </c>
      <c r="C257" s="58"/>
      <c r="D257" s="52"/>
      <c r="E257" s="52"/>
      <c r="F257" s="58"/>
      <c r="G257" s="391"/>
      <c r="H257" s="58"/>
      <c r="I257" s="392"/>
      <c r="J257" s="393"/>
      <c r="K257" s="388"/>
      <c r="L257" s="394"/>
      <c r="M257" s="392"/>
      <c r="N257" s="394"/>
      <c r="O257" s="74"/>
      <c r="P257" s="74"/>
      <c r="Q257" s="392"/>
      <c r="R257" s="392"/>
      <c r="S257" s="392"/>
      <c r="T257" s="395"/>
      <c r="U257" s="396"/>
      <c r="V257" s="260"/>
    </row>
    <row r="258" spans="1:22" ht="15.75" thickBot="1" x14ac:dyDescent="0.3">
      <c r="A258" s="1082"/>
      <c r="B258" s="81">
        <v>10</v>
      </c>
      <c r="C258" s="67"/>
      <c r="D258" s="66"/>
      <c r="E258" s="66"/>
      <c r="F258" s="67"/>
      <c r="G258" s="397"/>
      <c r="H258" s="67"/>
      <c r="I258" s="398"/>
      <c r="J258" s="399"/>
      <c r="K258" s="586"/>
      <c r="L258" s="400"/>
      <c r="M258" s="398"/>
      <c r="N258" s="400"/>
      <c r="O258" s="75"/>
      <c r="P258" s="75"/>
      <c r="Q258" s="398"/>
      <c r="R258" s="398"/>
      <c r="S258" s="398"/>
      <c r="T258" s="401"/>
      <c r="U258" s="402"/>
      <c r="V258" s="260"/>
    </row>
    <row r="259" spans="1:22" ht="25.5" thickBot="1" x14ac:dyDescent="0.3">
      <c r="A259" s="68"/>
      <c r="B259" s="53"/>
      <c r="C259" s="53"/>
      <c r="D259" s="53"/>
      <c r="E259" s="581" t="s">
        <v>223</v>
      </c>
      <c r="F259" s="582">
        <f>COUNTA(F249:F258)</f>
        <v>0</v>
      </c>
      <c r="G259" s="583">
        <f>COUNTA(G249:G258)</f>
        <v>0</v>
      </c>
      <c r="H259" s="403"/>
      <c r="I259" s="403"/>
      <c r="J259" s="404"/>
      <c r="K259" s="404"/>
      <c r="L259" s="403"/>
      <c r="M259" s="1083" t="s">
        <v>354</v>
      </c>
      <c r="N259" s="1084"/>
      <c r="O259" s="587">
        <f>SUM(O249:O258)</f>
        <v>0</v>
      </c>
      <c r="P259" s="588">
        <f>SUM(P249:P258)</f>
        <v>0</v>
      </c>
      <c r="Q259" s="53"/>
      <c r="S259" s="53"/>
      <c r="T259" s="57"/>
      <c r="U259" s="405"/>
      <c r="V259" s="406"/>
    </row>
    <row r="260" spans="1:22" ht="15.75" thickBot="1" x14ac:dyDescent="0.3">
      <c r="A260" s="408"/>
      <c r="B260" s="409"/>
      <c r="C260" s="342"/>
      <c r="D260" s="342"/>
      <c r="E260" s="342"/>
      <c r="F260" s="409"/>
      <c r="G260" s="342"/>
      <c r="H260" s="342"/>
      <c r="I260" s="409"/>
      <c r="J260" s="409"/>
      <c r="K260" s="409"/>
      <c r="L260" s="342"/>
      <c r="M260" s="342"/>
      <c r="N260" s="342"/>
      <c r="O260" s="342"/>
      <c r="P260" s="342"/>
      <c r="Q260" s="342"/>
      <c r="R260" s="342"/>
      <c r="S260" s="342"/>
      <c r="T260" s="410"/>
      <c r="U260" s="411"/>
      <c r="V260" s="348"/>
    </row>
    <row r="261" spans="1:22" ht="15.75" thickBot="1" x14ac:dyDescent="0.3">
      <c r="A261" s="378"/>
      <c r="B261" s="256"/>
      <c r="C261" s="187"/>
      <c r="D261" s="187"/>
      <c r="E261" s="187"/>
      <c r="F261" s="256"/>
      <c r="G261" s="187"/>
      <c r="H261" s="187"/>
      <c r="I261" s="256"/>
      <c r="J261" s="256"/>
      <c r="K261" s="256"/>
      <c r="L261" s="187"/>
      <c r="M261" s="187"/>
      <c r="N261" s="187"/>
      <c r="O261" s="187"/>
      <c r="P261" s="187"/>
      <c r="Q261" s="187"/>
      <c r="R261" s="187"/>
      <c r="S261" s="187"/>
      <c r="T261" s="379"/>
      <c r="U261" s="379"/>
      <c r="V261" s="258"/>
    </row>
    <row r="262" spans="1:22" ht="15.75" thickBot="1" x14ac:dyDescent="0.3">
      <c r="A262" s="90" t="s">
        <v>9</v>
      </c>
      <c r="B262" s="1100" t="s">
        <v>34</v>
      </c>
      <c r="C262" s="1101"/>
      <c r="E262" s="1102" t="s">
        <v>189</v>
      </c>
      <c r="F262" s="1103"/>
      <c r="G262" s="1104">
        <f>VLOOKUP(B262,'Urbano.Piano inv. forn'!$D$20:$H$39,3,FALSE)</f>
        <v>0</v>
      </c>
      <c r="H262" s="1105"/>
      <c r="I262" s="44"/>
      <c r="J262" s="1102" t="s">
        <v>190</v>
      </c>
      <c r="K262" s="1106"/>
      <c r="L262" s="1103"/>
      <c r="M262" s="1104">
        <f>VLOOKUP(B262,'Urbano.Piano inv. forn'!$D$20:$H$39,4,FALSE)</f>
        <v>0</v>
      </c>
      <c r="N262" s="1105"/>
      <c r="P262" s="97" t="s">
        <v>191</v>
      </c>
      <c r="Q262" s="380"/>
      <c r="S262" s="98" t="s">
        <v>192</v>
      </c>
      <c r="T262" s="1085"/>
      <c r="U262" s="1086"/>
      <c r="V262" s="260"/>
    </row>
    <row r="263" spans="1:22" ht="15.75" thickBot="1" x14ac:dyDescent="0.3">
      <c r="A263" s="68"/>
      <c r="B263" s="54"/>
      <c r="C263" s="54"/>
      <c r="E263" s="55"/>
      <c r="F263" s="55"/>
      <c r="G263" s="56"/>
      <c r="H263" s="56"/>
      <c r="I263" s="44"/>
      <c r="J263" s="55"/>
      <c r="K263" s="55"/>
      <c r="L263" s="55"/>
      <c r="M263" s="56"/>
      <c r="N263" s="56"/>
      <c r="P263" s="57"/>
      <c r="S263" s="53"/>
      <c r="T263" s="381"/>
      <c r="V263" s="69"/>
    </row>
    <row r="264" spans="1:22" ht="15.75" thickBot="1" x14ac:dyDescent="0.3">
      <c r="A264" s="1087" t="s">
        <v>12</v>
      </c>
      <c r="B264" s="1088"/>
      <c r="C264" s="1088"/>
      <c r="D264" s="1089"/>
      <c r="E264" s="1090">
        <f>VLOOKUP(B262,'Urbano.Piano inv. forn'!$D$20:$V$39,17,FALSE)</f>
        <v>0</v>
      </c>
      <c r="F264" s="1091"/>
      <c r="G264" s="1091"/>
      <c r="H264" s="1092"/>
      <c r="I264" s="44"/>
      <c r="J264" s="1093" t="s">
        <v>56</v>
      </c>
      <c r="K264" s="1094"/>
      <c r="L264" s="1095"/>
      <c r="M264" s="1090">
        <f>VLOOKUP(B262,'Urbano.Piano inv. forn'!$D$20:$V$39,19,FALSE)</f>
        <v>0</v>
      </c>
      <c r="N264" s="1092"/>
      <c r="O264" s="65"/>
      <c r="P264" s="96" t="s">
        <v>14</v>
      </c>
      <c r="Q264" s="70">
        <f>M264+E264</f>
        <v>0</v>
      </c>
      <c r="S264" s="98" t="s">
        <v>193</v>
      </c>
      <c r="T264" s="1085"/>
      <c r="U264" s="1086"/>
      <c r="V264" s="69"/>
    </row>
    <row r="265" spans="1:22" ht="15.75" thickBot="1" x14ac:dyDescent="0.3">
      <c r="A265" s="71"/>
      <c r="B265" s="72"/>
      <c r="C265" s="72"/>
      <c r="D265" s="72"/>
      <c r="E265" s="73"/>
      <c r="F265" s="73"/>
      <c r="G265" s="73"/>
      <c r="H265" s="73"/>
      <c r="I265" s="44"/>
      <c r="J265" s="55"/>
      <c r="K265" s="55"/>
      <c r="L265" s="55"/>
      <c r="M265" s="73"/>
      <c r="N265" s="73"/>
      <c r="O265" s="65"/>
      <c r="P265" s="53"/>
      <c r="Q265" s="65"/>
      <c r="S265" s="53"/>
      <c r="T265" s="382"/>
      <c r="U265" s="382"/>
      <c r="V265" s="260"/>
    </row>
    <row r="266" spans="1:22" ht="60" x14ac:dyDescent="0.25">
      <c r="A266" s="1096" t="s">
        <v>194</v>
      </c>
      <c r="B266" s="1098" t="s">
        <v>195</v>
      </c>
      <c r="C266" s="1098" t="s">
        <v>196</v>
      </c>
      <c r="D266" s="91" t="s">
        <v>197</v>
      </c>
      <c r="E266" s="92" t="s">
        <v>198</v>
      </c>
      <c r="F266" s="91" t="s">
        <v>199</v>
      </c>
      <c r="G266" s="91" t="s">
        <v>200</v>
      </c>
      <c r="H266" s="93" t="s">
        <v>168</v>
      </c>
      <c r="I266" s="93" t="s">
        <v>201</v>
      </c>
      <c r="J266" s="93" t="s">
        <v>202</v>
      </c>
      <c r="K266" s="93" t="s">
        <v>444</v>
      </c>
      <c r="L266" s="93" t="s">
        <v>203</v>
      </c>
      <c r="M266" s="93" t="s">
        <v>204</v>
      </c>
      <c r="N266" s="93" t="s">
        <v>205</v>
      </c>
      <c r="O266" s="93" t="s">
        <v>206</v>
      </c>
      <c r="P266" s="93" t="s">
        <v>207</v>
      </c>
      <c r="Q266" s="93" t="s">
        <v>208</v>
      </c>
      <c r="R266" s="93" t="s">
        <v>209</v>
      </c>
      <c r="S266" s="93" t="s">
        <v>210</v>
      </c>
      <c r="T266" s="93" t="s">
        <v>476</v>
      </c>
      <c r="U266" s="94" t="s">
        <v>211</v>
      </c>
      <c r="V266" s="383"/>
    </row>
    <row r="267" spans="1:22" ht="24.75" thickBot="1" x14ac:dyDescent="0.3">
      <c r="A267" s="1097"/>
      <c r="B267" s="1099"/>
      <c r="C267" s="1099"/>
      <c r="D267" s="95" t="s">
        <v>212</v>
      </c>
      <c r="E267" s="95" t="s">
        <v>213</v>
      </c>
      <c r="F267" s="95" t="s">
        <v>214</v>
      </c>
      <c r="G267" s="95" t="s">
        <v>214</v>
      </c>
      <c r="H267" s="95" t="s">
        <v>28</v>
      </c>
      <c r="I267" s="95" t="s">
        <v>29</v>
      </c>
      <c r="J267" s="95" t="s">
        <v>215</v>
      </c>
      <c r="K267" s="95" t="s">
        <v>216</v>
      </c>
      <c r="L267" s="95" t="s">
        <v>216</v>
      </c>
      <c r="M267" s="95" t="s">
        <v>217</v>
      </c>
      <c r="N267" s="95" t="s">
        <v>216</v>
      </c>
      <c r="O267" s="95" t="s">
        <v>218</v>
      </c>
      <c r="P267" s="95" t="s">
        <v>445</v>
      </c>
      <c r="Q267" s="95" t="s">
        <v>219</v>
      </c>
      <c r="R267" s="95" t="s">
        <v>220</v>
      </c>
      <c r="S267" s="95" t="s">
        <v>221</v>
      </c>
      <c r="T267" s="95" t="s">
        <v>221</v>
      </c>
      <c r="U267" s="384"/>
      <c r="V267" s="383"/>
    </row>
    <row r="268" spans="1:22" x14ac:dyDescent="0.25">
      <c r="A268" s="1081" t="str">
        <f>B262</f>
        <v>urb.m.3</v>
      </c>
      <c r="B268" s="79">
        <v>1</v>
      </c>
      <c r="C268" s="117"/>
      <c r="D268" s="59"/>
      <c r="E268" s="59"/>
      <c r="F268" s="117"/>
      <c r="G268" s="385"/>
      <c r="H268" s="60"/>
      <c r="I268" s="386"/>
      <c r="J268" s="387"/>
      <c r="K268" s="388"/>
      <c r="L268" s="388"/>
      <c r="M268" s="386"/>
      <c r="N268" s="388"/>
      <c r="O268" s="83"/>
      <c r="P268" s="83"/>
      <c r="Q268" s="386"/>
      <c r="R268" s="386"/>
      <c r="S268" s="386"/>
      <c r="T268" s="389"/>
      <c r="U268" s="390"/>
      <c r="V268" s="260"/>
    </row>
    <row r="269" spans="1:22" x14ac:dyDescent="0.25">
      <c r="A269" s="1081"/>
      <c r="B269" s="80">
        <v>2</v>
      </c>
      <c r="C269" s="58"/>
      <c r="D269" s="52"/>
      <c r="E269" s="52"/>
      <c r="F269" s="58"/>
      <c r="G269" s="391"/>
      <c r="H269" s="58"/>
      <c r="I269" s="392"/>
      <c r="J269" s="393"/>
      <c r="K269" s="388"/>
      <c r="L269" s="394"/>
      <c r="M269" s="392"/>
      <c r="N269" s="394"/>
      <c r="O269" s="74"/>
      <c r="P269" s="74"/>
      <c r="Q269" s="392"/>
      <c r="R269" s="392" t="s">
        <v>222</v>
      </c>
      <c r="S269" s="392"/>
      <c r="T269" s="395"/>
      <c r="U269" s="396"/>
      <c r="V269" s="260"/>
    </row>
    <row r="270" spans="1:22" x14ac:dyDescent="0.25">
      <c r="A270" s="1081"/>
      <c r="B270" s="80">
        <v>3</v>
      </c>
      <c r="C270" s="58"/>
      <c r="D270" s="52"/>
      <c r="E270" s="52"/>
      <c r="F270" s="58"/>
      <c r="G270" s="391"/>
      <c r="H270" s="58"/>
      <c r="I270" s="392"/>
      <c r="J270" s="393"/>
      <c r="K270" s="388"/>
      <c r="L270" s="394"/>
      <c r="M270" s="392"/>
      <c r="N270" s="394"/>
      <c r="O270" s="74"/>
      <c r="P270" s="74"/>
      <c r="Q270" s="392"/>
      <c r="R270" s="392"/>
      <c r="S270" s="392"/>
      <c r="T270" s="395"/>
      <c r="U270" s="396"/>
      <c r="V270" s="260"/>
    </row>
    <row r="271" spans="1:22" x14ac:dyDescent="0.25">
      <c r="A271" s="1081"/>
      <c r="B271" s="80">
        <v>4</v>
      </c>
      <c r="C271" s="58"/>
      <c r="D271" s="52"/>
      <c r="E271" s="52"/>
      <c r="F271" s="58"/>
      <c r="G271" s="391"/>
      <c r="H271" s="58"/>
      <c r="I271" s="392"/>
      <c r="J271" s="393"/>
      <c r="K271" s="388"/>
      <c r="L271" s="394"/>
      <c r="M271" s="392"/>
      <c r="N271" s="394"/>
      <c r="O271" s="74"/>
      <c r="P271" s="74"/>
      <c r="Q271" s="392"/>
      <c r="R271" s="392"/>
      <c r="S271" s="392"/>
      <c r="T271" s="395"/>
      <c r="U271" s="396"/>
      <c r="V271" s="260"/>
    </row>
    <row r="272" spans="1:22" x14ac:dyDescent="0.25">
      <c r="A272" s="1081"/>
      <c r="B272" s="80">
        <v>5</v>
      </c>
      <c r="C272" s="58"/>
      <c r="D272" s="52"/>
      <c r="E272" s="52"/>
      <c r="F272" s="58"/>
      <c r="G272" s="391"/>
      <c r="H272" s="58"/>
      <c r="I272" s="392"/>
      <c r="J272" s="393"/>
      <c r="K272" s="388"/>
      <c r="L272" s="394"/>
      <c r="M272" s="392"/>
      <c r="N272" s="394"/>
      <c r="O272" s="74"/>
      <c r="P272" s="74"/>
      <c r="Q272" s="392"/>
      <c r="R272" s="392"/>
      <c r="S272" s="392"/>
      <c r="T272" s="395"/>
      <c r="U272" s="396"/>
      <c r="V272" s="260"/>
    </row>
    <row r="273" spans="1:22" x14ac:dyDescent="0.25">
      <c r="A273" s="1081"/>
      <c r="B273" s="80">
        <v>6</v>
      </c>
      <c r="C273" s="58"/>
      <c r="D273" s="52"/>
      <c r="E273" s="52"/>
      <c r="F273" s="58"/>
      <c r="G273" s="391"/>
      <c r="H273" s="58"/>
      <c r="I273" s="392"/>
      <c r="J273" s="393"/>
      <c r="K273" s="388"/>
      <c r="L273" s="394"/>
      <c r="M273" s="392"/>
      <c r="N273" s="394"/>
      <c r="O273" s="74"/>
      <c r="P273" s="74"/>
      <c r="Q273" s="392"/>
      <c r="R273" s="392"/>
      <c r="S273" s="392"/>
      <c r="T273" s="395"/>
      <c r="U273" s="396"/>
      <c r="V273" s="260"/>
    </row>
    <row r="274" spans="1:22" x14ac:dyDescent="0.25">
      <c r="A274" s="1081"/>
      <c r="B274" s="80">
        <v>7</v>
      </c>
      <c r="C274" s="58"/>
      <c r="D274" s="52"/>
      <c r="E274" s="52"/>
      <c r="F274" s="58"/>
      <c r="G274" s="391"/>
      <c r="H274" s="58"/>
      <c r="I274" s="392"/>
      <c r="J274" s="393"/>
      <c r="K274" s="388"/>
      <c r="L274" s="394"/>
      <c r="M274" s="392"/>
      <c r="N274" s="394"/>
      <c r="O274" s="74"/>
      <c r="P274" s="74"/>
      <c r="Q274" s="392"/>
      <c r="R274" s="392"/>
      <c r="S274" s="392"/>
      <c r="T274" s="395"/>
      <c r="U274" s="396"/>
      <c r="V274" s="260"/>
    </row>
    <row r="275" spans="1:22" x14ac:dyDescent="0.25">
      <c r="A275" s="1081"/>
      <c r="B275" s="80">
        <v>8</v>
      </c>
      <c r="C275" s="58"/>
      <c r="D275" s="52"/>
      <c r="E275" s="52"/>
      <c r="F275" s="58"/>
      <c r="G275" s="391"/>
      <c r="H275" s="58"/>
      <c r="I275" s="392"/>
      <c r="J275" s="393"/>
      <c r="K275" s="388"/>
      <c r="L275" s="394"/>
      <c r="M275" s="392"/>
      <c r="N275" s="394"/>
      <c r="O275" s="74"/>
      <c r="P275" s="74"/>
      <c r="Q275" s="392"/>
      <c r="R275" s="392"/>
      <c r="S275" s="392"/>
      <c r="T275" s="395"/>
      <c r="U275" s="396"/>
      <c r="V275" s="260"/>
    </row>
    <row r="276" spans="1:22" x14ac:dyDescent="0.25">
      <c r="A276" s="1081"/>
      <c r="B276" s="80">
        <v>9</v>
      </c>
      <c r="C276" s="58"/>
      <c r="D276" s="52"/>
      <c r="E276" s="52"/>
      <c r="F276" s="58"/>
      <c r="G276" s="391"/>
      <c r="H276" s="58"/>
      <c r="I276" s="392"/>
      <c r="J276" s="393"/>
      <c r="K276" s="388"/>
      <c r="L276" s="394"/>
      <c r="M276" s="392"/>
      <c r="N276" s="394"/>
      <c r="O276" s="74"/>
      <c r="P276" s="74"/>
      <c r="Q276" s="392"/>
      <c r="R276" s="392"/>
      <c r="S276" s="392"/>
      <c r="T276" s="395"/>
      <c r="U276" s="396"/>
      <c r="V276" s="260"/>
    </row>
    <row r="277" spans="1:22" ht="15.75" thickBot="1" x14ac:dyDescent="0.3">
      <c r="A277" s="1082"/>
      <c r="B277" s="81">
        <v>10</v>
      </c>
      <c r="C277" s="67"/>
      <c r="D277" s="66"/>
      <c r="E277" s="66"/>
      <c r="F277" s="67"/>
      <c r="G277" s="397"/>
      <c r="H277" s="67"/>
      <c r="I277" s="398"/>
      <c r="J277" s="399"/>
      <c r="K277" s="586"/>
      <c r="L277" s="400"/>
      <c r="M277" s="398"/>
      <c r="N277" s="400"/>
      <c r="O277" s="75"/>
      <c r="P277" s="75"/>
      <c r="Q277" s="398"/>
      <c r="R277" s="398"/>
      <c r="S277" s="398"/>
      <c r="T277" s="401"/>
      <c r="U277" s="402"/>
      <c r="V277" s="260"/>
    </row>
    <row r="278" spans="1:22" ht="25.5" thickBot="1" x14ac:dyDescent="0.3">
      <c r="A278" s="68"/>
      <c r="B278" s="53"/>
      <c r="C278" s="53"/>
      <c r="D278" s="53"/>
      <c r="E278" s="581" t="s">
        <v>223</v>
      </c>
      <c r="F278" s="582">
        <f>COUNTA(F268:F277)</f>
        <v>0</v>
      </c>
      <c r="G278" s="583">
        <f>COUNTA(G268:G277)</f>
        <v>0</v>
      </c>
      <c r="H278" s="403"/>
      <c r="I278" s="403"/>
      <c r="J278" s="404"/>
      <c r="K278" s="404"/>
      <c r="L278" s="403"/>
      <c r="M278" s="1083" t="s">
        <v>354</v>
      </c>
      <c r="N278" s="1084"/>
      <c r="O278" s="587">
        <f>SUM(O268:O277)</f>
        <v>0</v>
      </c>
      <c r="P278" s="588">
        <f>SUM(P268:P277)</f>
        <v>0</v>
      </c>
      <c r="Q278" s="53"/>
      <c r="S278" s="53"/>
      <c r="T278" s="57"/>
      <c r="U278" s="405"/>
      <c r="V278" s="406"/>
    </row>
    <row r="279" spans="1:22" ht="15.75" thickBot="1" x14ac:dyDescent="0.3">
      <c r="A279" s="408"/>
      <c r="B279" s="409"/>
      <c r="C279" s="342"/>
      <c r="D279" s="342"/>
      <c r="E279" s="342"/>
      <c r="F279" s="409"/>
      <c r="G279" s="342"/>
      <c r="H279" s="342"/>
      <c r="I279" s="409"/>
      <c r="J279" s="409"/>
      <c r="K279" s="409"/>
      <c r="L279" s="342"/>
      <c r="M279" s="342"/>
      <c r="N279" s="342"/>
      <c r="O279" s="342"/>
      <c r="P279" s="342"/>
      <c r="Q279" s="342"/>
      <c r="R279" s="342"/>
      <c r="S279" s="342"/>
      <c r="T279" s="410"/>
      <c r="U279" s="411"/>
      <c r="V279" s="348"/>
    </row>
    <row r="280" spans="1:22" ht="15.75" thickBot="1" x14ac:dyDescent="0.3">
      <c r="A280" s="378"/>
      <c r="B280" s="256"/>
      <c r="C280" s="187"/>
      <c r="D280" s="187"/>
      <c r="E280" s="187"/>
      <c r="F280" s="256"/>
      <c r="G280" s="187"/>
      <c r="H280" s="187"/>
      <c r="I280" s="256"/>
      <c r="J280" s="256"/>
      <c r="K280" s="256"/>
      <c r="L280" s="187"/>
      <c r="M280" s="187"/>
      <c r="N280" s="187"/>
      <c r="O280" s="187"/>
      <c r="P280" s="187"/>
      <c r="Q280" s="187"/>
      <c r="R280" s="187"/>
      <c r="S280" s="187"/>
      <c r="T280" s="379"/>
      <c r="U280" s="379"/>
      <c r="V280" s="258"/>
    </row>
    <row r="281" spans="1:22" ht="15.75" thickBot="1" x14ac:dyDescent="0.3">
      <c r="A281" s="90" t="s">
        <v>9</v>
      </c>
      <c r="B281" s="1100" t="s">
        <v>34</v>
      </c>
      <c r="C281" s="1101"/>
      <c r="E281" s="1102" t="s">
        <v>189</v>
      </c>
      <c r="F281" s="1103"/>
      <c r="G281" s="1104">
        <f>VLOOKUP(B281,'Urbano.Piano inv. forn'!$D$20:$H$39,3,FALSE)</f>
        <v>0</v>
      </c>
      <c r="H281" s="1105"/>
      <c r="I281" s="44"/>
      <c r="J281" s="1102" t="s">
        <v>190</v>
      </c>
      <c r="K281" s="1106"/>
      <c r="L281" s="1103"/>
      <c r="M281" s="1104">
        <f>VLOOKUP(B281,'Urbano.Piano inv. forn'!$D$20:$H$39,4,FALSE)</f>
        <v>0</v>
      </c>
      <c r="N281" s="1105"/>
      <c r="P281" s="97" t="s">
        <v>191</v>
      </c>
      <c r="Q281" s="380"/>
      <c r="S281" s="98" t="s">
        <v>192</v>
      </c>
      <c r="T281" s="1085"/>
      <c r="U281" s="1086"/>
      <c r="V281" s="260"/>
    </row>
    <row r="282" spans="1:22" ht="15.75" thickBot="1" x14ac:dyDescent="0.3">
      <c r="A282" s="68"/>
      <c r="B282" s="54"/>
      <c r="C282" s="54"/>
      <c r="E282" s="55"/>
      <c r="F282" s="55"/>
      <c r="G282" s="56"/>
      <c r="H282" s="56"/>
      <c r="I282" s="44"/>
      <c r="J282" s="55"/>
      <c r="K282" s="55"/>
      <c r="L282" s="55"/>
      <c r="M282" s="56"/>
      <c r="N282" s="56"/>
      <c r="P282" s="57"/>
      <c r="S282" s="53"/>
      <c r="T282" s="381"/>
      <c r="V282" s="69"/>
    </row>
    <row r="283" spans="1:22" ht="18" customHeight="1" thickBot="1" x14ac:dyDescent="0.3">
      <c r="A283" s="1087" t="s">
        <v>12</v>
      </c>
      <c r="B283" s="1088"/>
      <c r="C283" s="1088"/>
      <c r="D283" s="1089"/>
      <c r="E283" s="1090">
        <f>VLOOKUP(B281,'Urbano.Piano inv. forn'!$D$20:$V$39,17,FALSE)</f>
        <v>0</v>
      </c>
      <c r="F283" s="1091"/>
      <c r="G283" s="1091"/>
      <c r="H283" s="1092"/>
      <c r="I283" s="44"/>
      <c r="J283" s="1093" t="s">
        <v>56</v>
      </c>
      <c r="K283" s="1094"/>
      <c r="L283" s="1095"/>
      <c r="M283" s="1090">
        <f>VLOOKUP(B281,'Urbano.Piano inv. forn'!$D$20:$V$39,19,FALSE)</f>
        <v>0</v>
      </c>
      <c r="N283" s="1092"/>
      <c r="O283" s="65"/>
      <c r="P283" s="96" t="s">
        <v>14</v>
      </c>
      <c r="Q283" s="70">
        <f>M283+E283</f>
        <v>0</v>
      </c>
      <c r="S283" s="98" t="s">
        <v>193</v>
      </c>
      <c r="T283" s="1085"/>
      <c r="U283" s="1086"/>
      <c r="V283" s="69"/>
    </row>
    <row r="284" spans="1:22" ht="15.75" thickBot="1" x14ac:dyDescent="0.3">
      <c r="A284" s="71"/>
      <c r="B284" s="72"/>
      <c r="C284" s="72"/>
      <c r="D284" s="72"/>
      <c r="E284" s="73"/>
      <c r="F284" s="73"/>
      <c r="G284" s="73"/>
      <c r="H284" s="73"/>
      <c r="I284" s="44"/>
      <c r="J284" s="55"/>
      <c r="K284" s="55"/>
      <c r="L284" s="55"/>
      <c r="M284" s="73"/>
      <c r="N284" s="73"/>
      <c r="O284" s="65"/>
      <c r="P284" s="53"/>
      <c r="Q284" s="65"/>
      <c r="S284" s="53"/>
      <c r="T284" s="382"/>
      <c r="U284" s="382"/>
      <c r="V284" s="260"/>
    </row>
    <row r="285" spans="1:22" ht="60" x14ac:dyDescent="0.25">
      <c r="A285" s="1096" t="s">
        <v>194</v>
      </c>
      <c r="B285" s="1098" t="s">
        <v>195</v>
      </c>
      <c r="C285" s="1098" t="s">
        <v>196</v>
      </c>
      <c r="D285" s="91" t="s">
        <v>197</v>
      </c>
      <c r="E285" s="92" t="s">
        <v>198</v>
      </c>
      <c r="F285" s="91" t="s">
        <v>199</v>
      </c>
      <c r="G285" s="91" t="s">
        <v>200</v>
      </c>
      <c r="H285" s="93" t="s">
        <v>168</v>
      </c>
      <c r="I285" s="93" t="s">
        <v>201</v>
      </c>
      <c r="J285" s="93" t="s">
        <v>202</v>
      </c>
      <c r="K285" s="93" t="s">
        <v>444</v>
      </c>
      <c r="L285" s="93" t="s">
        <v>203</v>
      </c>
      <c r="M285" s="93" t="s">
        <v>204</v>
      </c>
      <c r="N285" s="93" t="s">
        <v>205</v>
      </c>
      <c r="O285" s="93" t="s">
        <v>206</v>
      </c>
      <c r="P285" s="93" t="s">
        <v>207</v>
      </c>
      <c r="Q285" s="93" t="s">
        <v>208</v>
      </c>
      <c r="R285" s="93" t="s">
        <v>209</v>
      </c>
      <c r="S285" s="93" t="s">
        <v>210</v>
      </c>
      <c r="T285" s="93" t="s">
        <v>476</v>
      </c>
      <c r="U285" s="94" t="s">
        <v>211</v>
      </c>
      <c r="V285" s="383"/>
    </row>
    <row r="286" spans="1:22" ht="24.75" thickBot="1" x14ac:dyDescent="0.3">
      <c r="A286" s="1097"/>
      <c r="B286" s="1099"/>
      <c r="C286" s="1099"/>
      <c r="D286" s="95" t="s">
        <v>212</v>
      </c>
      <c r="E286" s="95" t="s">
        <v>213</v>
      </c>
      <c r="F286" s="95" t="s">
        <v>214</v>
      </c>
      <c r="G286" s="95" t="s">
        <v>214</v>
      </c>
      <c r="H286" s="95" t="s">
        <v>28</v>
      </c>
      <c r="I286" s="95" t="s">
        <v>29</v>
      </c>
      <c r="J286" s="95" t="s">
        <v>215</v>
      </c>
      <c r="K286" s="95" t="s">
        <v>216</v>
      </c>
      <c r="L286" s="95" t="s">
        <v>216</v>
      </c>
      <c r="M286" s="95" t="s">
        <v>217</v>
      </c>
      <c r="N286" s="95" t="s">
        <v>216</v>
      </c>
      <c r="O286" s="95" t="s">
        <v>218</v>
      </c>
      <c r="P286" s="95" t="s">
        <v>445</v>
      </c>
      <c r="Q286" s="95" t="s">
        <v>219</v>
      </c>
      <c r="R286" s="95" t="s">
        <v>220</v>
      </c>
      <c r="S286" s="95" t="s">
        <v>221</v>
      </c>
      <c r="T286" s="95" t="s">
        <v>221</v>
      </c>
      <c r="U286" s="384"/>
      <c r="V286" s="383"/>
    </row>
    <row r="287" spans="1:22" x14ac:dyDescent="0.25">
      <c r="A287" s="1081" t="str">
        <f>B281</f>
        <v>urb.m.3</v>
      </c>
      <c r="B287" s="79">
        <v>1</v>
      </c>
      <c r="C287" s="117"/>
      <c r="D287" s="59"/>
      <c r="E287" s="59"/>
      <c r="F287" s="117"/>
      <c r="G287" s="385"/>
      <c r="H287" s="60"/>
      <c r="I287" s="386"/>
      <c r="J287" s="387"/>
      <c r="K287" s="388"/>
      <c r="L287" s="388"/>
      <c r="M287" s="386"/>
      <c r="N287" s="388"/>
      <c r="O287" s="83"/>
      <c r="P287" s="83"/>
      <c r="Q287" s="386"/>
      <c r="R287" s="386"/>
      <c r="S287" s="386"/>
      <c r="T287" s="389"/>
      <c r="U287" s="390"/>
      <c r="V287" s="260"/>
    </row>
    <row r="288" spans="1:22" x14ac:dyDescent="0.25">
      <c r="A288" s="1081"/>
      <c r="B288" s="80">
        <v>2</v>
      </c>
      <c r="C288" s="58"/>
      <c r="D288" s="52"/>
      <c r="E288" s="52"/>
      <c r="F288" s="58"/>
      <c r="G288" s="391"/>
      <c r="H288" s="58"/>
      <c r="I288" s="392"/>
      <c r="J288" s="393"/>
      <c r="K288" s="388"/>
      <c r="L288" s="394"/>
      <c r="M288" s="392"/>
      <c r="N288" s="394"/>
      <c r="O288" s="74"/>
      <c r="P288" s="74"/>
      <c r="Q288" s="392"/>
      <c r="R288" s="392" t="s">
        <v>222</v>
      </c>
      <c r="S288" s="392"/>
      <c r="T288" s="395"/>
      <c r="U288" s="396"/>
      <c r="V288" s="260"/>
    </row>
    <row r="289" spans="1:22" x14ac:dyDescent="0.25">
      <c r="A289" s="1081"/>
      <c r="B289" s="80">
        <v>3</v>
      </c>
      <c r="C289" s="58"/>
      <c r="D289" s="52"/>
      <c r="E289" s="52"/>
      <c r="F289" s="58"/>
      <c r="G289" s="391"/>
      <c r="H289" s="58"/>
      <c r="I289" s="392"/>
      <c r="J289" s="393"/>
      <c r="K289" s="388"/>
      <c r="L289" s="394"/>
      <c r="M289" s="392"/>
      <c r="N289" s="394"/>
      <c r="O289" s="74"/>
      <c r="P289" s="74"/>
      <c r="Q289" s="392"/>
      <c r="R289" s="392"/>
      <c r="S289" s="392"/>
      <c r="T289" s="395"/>
      <c r="U289" s="396"/>
      <c r="V289" s="260"/>
    </row>
    <row r="290" spans="1:22" x14ac:dyDescent="0.25">
      <c r="A290" s="1081"/>
      <c r="B290" s="80">
        <v>4</v>
      </c>
      <c r="C290" s="58"/>
      <c r="D290" s="52"/>
      <c r="E290" s="52"/>
      <c r="F290" s="58"/>
      <c r="G290" s="391"/>
      <c r="H290" s="58"/>
      <c r="I290" s="392"/>
      <c r="J290" s="393"/>
      <c r="K290" s="388"/>
      <c r="L290" s="394"/>
      <c r="M290" s="392"/>
      <c r="N290" s="394"/>
      <c r="O290" s="74"/>
      <c r="P290" s="74"/>
      <c r="Q290" s="392"/>
      <c r="R290" s="392"/>
      <c r="S290" s="392"/>
      <c r="T290" s="395"/>
      <c r="U290" s="396"/>
      <c r="V290" s="260"/>
    </row>
    <row r="291" spans="1:22" x14ac:dyDescent="0.25">
      <c r="A291" s="1081"/>
      <c r="B291" s="80">
        <v>5</v>
      </c>
      <c r="C291" s="58"/>
      <c r="D291" s="52"/>
      <c r="E291" s="52"/>
      <c r="F291" s="58"/>
      <c r="G291" s="391"/>
      <c r="H291" s="58"/>
      <c r="I291" s="392"/>
      <c r="J291" s="393"/>
      <c r="K291" s="388"/>
      <c r="L291" s="394"/>
      <c r="M291" s="392"/>
      <c r="N291" s="394"/>
      <c r="O291" s="74"/>
      <c r="P291" s="74"/>
      <c r="Q291" s="392"/>
      <c r="R291" s="392"/>
      <c r="S291" s="392"/>
      <c r="T291" s="395"/>
      <c r="U291" s="396"/>
      <c r="V291" s="260"/>
    </row>
    <row r="292" spans="1:22" x14ac:dyDescent="0.25">
      <c r="A292" s="1081"/>
      <c r="B292" s="80">
        <v>6</v>
      </c>
      <c r="C292" s="58"/>
      <c r="D292" s="52"/>
      <c r="E292" s="52"/>
      <c r="F292" s="58"/>
      <c r="G292" s="391"/>
      <c r="H292" s="58"/>
      <c r="I292" s="392"/>
      <c r="J292" s="393"/>
      <c r="K292" s="388"/>
      <c r="L292" s="394"/>
      <c r="M292" s="392"/>
      <c r="N292" s="394"/>
      <c r="O292" s="74"/>
      <c r="P292" s="74"/>
      <c r="Q292" s="392"/>
      <c r="R292" s="392"/>
      <c r="S292" s="392"/>
      <c r="T292" s="395"/>
      <c r="U292" s="396"/>
      <c r="V292" s="260"/>
    </row>
    <row r="293" spans="1:22" x14ac:dyDescent="0.25">
      <c r="A293" s="1081"/>
      <c r="B293" s="80">
        <v>7</v>
      </c>
      <c r="C293" s="58"/>
      <c r="D293" s="52"/>
      <c r="E293" s="52"/>
      <c r="F293" s="58"/>
      <c r="G293" s="391"/>
      <c r="H293" s="58"/>
      <c r="I293" s="392"/>
      <c r="J293" s="393"/>
      <c r="K293" s="388"/>
      <c r="L293" s="394"/>
      <c r="M293" s="392"/>
      <c r="N293" s="394"/>
      <c r="O293" s="74"/>
      <c r="P293" s="74"/>
      <c r="Q293" s="392"/>
      <c r="R293" s="392"/>
      <c r="S293" s="392"/>
      <c r="T293" s="395"/>
      <c r="U293" s="396"/>
      <c r="V293" s="260"/>
    </row>
    <row r="294" spans="1:22" x14ac:dyDescent="0.25">
      <c r="A294" s="1081"/>
      <c r="B294" s="80">
        <v>8</v>
      </c>
      <c r="C294" s="58"/>
      <c r="D294" s="52"/>
      <c r="E294" s="52"/>
      <c r="F294" s="58"/>
      <c r="G294" s="391"/>
      <c r="H294" s="58"/>
      <c r="I294" s="392"/>
      <c r="J294" s="393"/>
      <c r="K294" s="388"/>
      <c r="L294" s="394"/>
      <c r="M294" s="392"/>
      <c r="N294" s="394"/>
      <c r="O294" s="74"/>
      <c r="P294" s="74"/>
      <c r="Q294" s="392"/>
      <c r="R294" s="392"/>
      <c r="S294" s="392"/>
      <c r="T294" s="395"/>
      <c r="U294" s="396"/>
      <c r="V294" s="260"/>
    </row>
    <row r="295" spans="1:22" x14ac:dyDescent="0.25">
      <c r="A295" s="1081"/>
      <c r="B295" s="80">
        <v>9</v>
      </c>
      <c r="C295" s="58"/>
      <c r="D295" s="52"/>
      <c r="E295" s="52"/>
      <c r="F295" s="58"/>
      <c r="G295" s="391"/>
      <c r="H295" s="58"/>
      <c r="I295" s="392"/>
      <c r="J295" s="393"/>
      <c r="K295" s="388"/>
      <c r="L295" s="394"/>
      <c r="M295" s="392"/>
      <c r="N295" s="394"/>
      <c r="O295" s="74"/>
      <c r="P295" s="74"/>
      <c r="Q295" s="392"/>
      <c r="R295" s="392"/>
      <c r="S295" s="392"/>
      <c r="T295" s="395"/>
      <c r="U295" s="396"/>
      <c r="V295" s="260"/>
    </row>
    <row r="296" spans="1:22" ht="15.75" thickBot="1" x14ac:dyDescent="0.3">
      <c r="A296" s="1082"/>
      <c r="B296" s="81">
        <v>10</v>
      </c>
      <c r="C296" s="67"/>
      <c r="D296" s="66"/>
      <c r="E296" s="66"/>
      <c r="F296" s="67"/>
      <c r="G296" s="397"/>
      <c r="H296" s="67"/>
      <c r="I296" s="398"/>
      <c r="J296" s="399"/>
      <c r="K296" s="586"/>
      <c r="L296" s="400"/>
      <c r="M296" s="398"/>
      <c r="N296" s="400"/>
      <c r="O296" s="75"/>
      <c r="P296" s="75"/>
      <c r="Q296" s="398"/>
      <c r="R296" s="398"/>
      <c r="S296" s="398"/>
      <c r="T296" s="401"/>
      <c r="U296" s="402"/>
      <c r="V296" s="260"/>
    </row>
    <row r="297" spans="1:22" ht="25.5" thickBot="1" x14ac:dyDescent="0.3">
      <c r="A297" s="68"/>
      <c r="B297" s="53"/>
      <c r="C297" s="53"/>
      <c r="D297" s="53"/>
      <c r="E297" s="581" t="s">
        <v>223</v>
      </c>
      <c r="F297" s="582">
        <f>COUNTA(F287:F296)</f>
        <v>0</v>
      </c>
      <c r="G297" s="583">
        <f>COUNTA(G287:G296)</f>
        <v>0</v>
      </c>
      <c r="H297" s="403"/>
      <c r="I297" s="403"/>
      <c r="J297" s="404"/>
      <c r="K297" s="404"/>
      <c r="L297" s="403"/>
      <c r="M297" s="1083" t="s">
        <v>354</v>
      </c>
      <c r="N297" s="1084"/>
      <c r="O297" s="587">
        <f>SUM(O287:O296)</f>
        <v>0</v>
      </c>
      <c r="P297" s="588">
        <f>SUM(P287:P296)</f>
        <v>0</v>
      </c>
      <c r="Q297" s="53"/>
      <c r="S297" s="53"/>
      <c r="T297" s="57"/>
      <c r="U297" s="405"/>
      <c r="V297" s="406"/>
    </row>
    <row r="298" spans="1:22" ht="15.75" thickBot="1" x14ac:dyDescent="0.3">
      <c r="A298" s="408"/>
      <c r="B298" s="409"/>
      <c r="C298" s="342"/>
      <c r="D298" s="342"/>
      <c r="E298" s="342"/>
      <c r="F298" s="409"/>
      <c r="G298" s="342"/>
      <c r="H298" s="342"/>
      <c r="I298" s="409"/>
      <c r="J298" s="409"/>
      <c r="K298" s="409"/>
      <c r="L298" s="342"/>
      <c r="M298" s="342"/>
      <c r="N298" s="342"/>
      <c r="O298" s="342"/>
      <c r="P298" s="342"/>
      <c r="Q298" s="342"/>
      <c r="R298" s="342"/>
      <c r="S298" s="342"/>
      <c r="T298" s="410"/>
      <c r="U298" s="411"/>
      <c r="V298" s="348"/>
    </row>
  </sheetData>
  <sheetProtection algorithmName="SHA-512" hashValue="2eb2es43Yj1tHO/ACjHbcLol2Mk2S+E2mfcmN7DRvyAZmwQ14h8Oy2xEWnrVw9eEAAAgvfPjJotYuT4vQ2NXTg==" saltValue="L+FChEqxXiW2oK6cHrsrUw==" spinCount="100000" sheet="1" objects="1" scenarios="1"/>
  <mergeCells count="254">
    <mergeCell ref="A3:U3"/>
    <mergeCell ref="A8:U8"/>
    <mergeCell ref="P11:Q12"/>
    <mergeCell ref="A6:D6"/>
    <mergeCell ref="J15:L15"/>
    <mergeCell ref="M15:N15"/>
    <mergeCell ref="B15:C15"/>
    <mergeCell ref="E15:F15"/>
    <mergeCell ref="G15:H15"/>
    <mergeCell ref="A11:D12"/>
    <mergeCell ref="E11:H12"/>
    <mergeCell ref="J11:O11"/>
    <mergeCell ref="J12:O12"/>
    <mergeCell ref="P6:U6"/>
    <mergeCell ref="S11:T12"/>
    <mergeCell ref="U11:U12"/>
    <mergeCell ref="E6:K6"/>
    <mergeCell ref="T15:U15"/>
    <mergeCell ref="T17:U17"/>
    <mergeCell ref="A17:D17"/>
    <mergeCell ref="E17:H17"/>
    <mergeCell ref="A21:A30"/>
    <mergeCell ref="A19:A20"/>
    <mergeCell ref="B19:B20"/>
    <mergeCell ref="C19:C20"/>
    <mergeCell ref="J17:L17"/>
    <mergeCell ref="A97:A106"/>
    <mergeCell ref="A38:A39"/>
    <mergeCell ref="B38:B39"/>
    <mergeCell ref="C38:C39"/>
    <mergeCell ref="A40:A49"/>
    <mergeCell ref="B53:C53"/>
    <mergeCell ref="E53:F53"/>
    <mergeCell ref="T34:U34"/>
    <mergeCell ref="A36:D36"/>
    <mergeCell ref="E36:H36"/>
    <mergeCell ref="J36:L36"/>
    <mergeCell ref="T36:U36"/>
    <mergeCell ref="B34:C34"/>
    <mergeCell ref="E34:F34"/>
    <mergeCell ref="G34:H34"/>
    <mergeCell ref="J34:L34"/>
    <mergeCell ref="A78:A87"/>
    <mergeCell ref="B91:C91"/>
    <mergeCell ref="A93:D93"/>
    <mergeCell ref="A59:A68"/>
    <mergeCell ref="B72:C72"/>
    <mergeCell ref="A74:D74"/>
    <mergeCell ref="A95:A96"/>
    <mergeCell ref="B95:B96"/>
    <mergeCell ref="C95:C96"/>
    <mergeCell ref="A76:A77"/>
    <mergeCell ref="B76:B77"/>
    <mergeCell ref="C76:C77"/>
    <mergeCell ref="A211:A220"/>
    <mergeCell ref="J205:L205"/>
    <mergeCell ref="B205:C205"/>
    <mergeCell ref="E205:F205"/>
    <mergeCell ref="G205:H205"/>
    <mergeCell ref="B186:C186"/>
    <mergeCell ref="A188:D188"/>
    <mergeCell ref="A192:A201"/>
    <mergeCell ref="A209:A210"/>
    <mergeCell ref="B209:B210"/>
    <mergeCell ref="C209:C210"/>
    <mergeCell ref="E188:H188"/>
    <mergeCell ref="J188:L188"/>
    <mergeCell ref="B167:C167"/>
    <mergeCell ref="A169:D169"/>
    <mergeCell ref="A173:A182"/>
    <mergeCell ref="A154:A163"/>
    <mergeCell ref="A135:A144"/>
    <mergeCell ref="B148:C148"/>
    <mergeCell ref="A150:D150"/>
    <mergeCell ref="A116:A125"/>
    <mergeCell ref="B129:C129"/>
    <mergeCell ref="T72:U72"/>
    <mergeCell ref="T53:U53"/>
    <mergeCell ref="A55:D55"/>
    <mergeCell ref="E55:H55"/>
    <mergeCell ref="J55:L55"/>
    <mergeCell ref="M55:N55"/>
    <mergeCell ref="T55:U55"/>
    <mergeCell ref="A57:A58"/>
    <mergeCell ref="B57:B58"/>
    <mergeCell ref="C57:C58"/>
    <mergeCell ref="G53:H53"/>
    <mergeCell ref="J53:L53"/>
    <mergeCell ref="M53:N53"/>
    <mergeCell ref="T93:U93"/>
    <mergeCell ref="M107:N107"/>
    <mergeCell ref="E91:F91"/>
    <mergeCell ref="G91:H91"/>
    <mergeCell ref="J91:L91"/>
    <mergeCell ref="M91:N91"/>
    <mergeCell ref="T91:U91"/>
    <mergeCell ref="T74:U74"/>
    <mergeCell ref="M88:N88"/>
    <mergeCell ref="E93:H93"/>
    <mergeCell ref="J93:L93"/>
    <mergeCell ref="M93:N93"/>
    <mergeCell ref="E74:H74"/>
    <mergeCell ref="J74:L74"/>
    <mergeCell ref="M74:N74"/>
    <mergeCell ref="T112:U112"/>
    <mergeCell ref="A114:A115"/>
    <mergeCell ref="B114:B115"/>
    <mergeCell ref="C114:C115"/>
    <mergeCell ref="A131:D131"/>
    <mergeCell ref="M126:N126"/>
    <mergeCell ref="E110:F110"/>
    <mergeCell ref="G110:H110"/>
    <mergeCell ref="J110:L110"/>
    <mergeCell ref="M110:N110"/>
    <mergeCell ref="T110:U110"/>
    <mergeCell ref="T131:U131"/>
    <mergeCell ref="T129:U129"/>
    <mergeCell ref="E112:H112"/>
    <mergeCell ref="J112:L112"/>
    <mergeCell ref="M112:N112"/>
    <mergeCell ref="B110:C110"/>
    <mergeCell ref="A112:D112"/>
    <mergeCell ref="T148:U148"/>
    <mergeCell ref="A133:A134"/>
    <mergeCell ref="B133:B134"/>
    <mergeCell ref="C133:C134"/>
    <mergeCell ref="E129:F129"/>
    <mergeCell ref="G129:H129"/>
    <mergeCell ref="J129:L129"/>
    <mergeCell ref="M129:N129"/>
    <mergeCell ref="M131:N131"/>
    <mergeCell ref="T188:U188"/>
    <mergeCell ref="A190:A191"/>
    <mergeCell ref="B190:B191"/>
    <mergeCell ref="C190:C191"/>
    <mergeCell ref="M205:N205"/>
    <mergeCell ref="T205:U205"/>
    <mergeCell ref="E207:H207"/>
    <mergeCell ref="J207:L207"/>
    <mergeCell ref="M207:N207"/>
    <mergeCell ref="T207:U207"/>
    <mergeCell ref="M202:N202"/>
    <mergeCell ref="A207:D207"/>
    <mergeCell ref="T186:U186"/>
    <mergeCell ref="E169:H169"/>
    <mergeCell ref="J169:L169"/>
    <mergeCell ref="A1:U1"/>
    <mergeCell ref="C171:C172"/>
    <mergeCell ref="E167:F167"/>
    <mergeCell ref="G167:H167"/>
    <mergeCell ref="J167:L167"/>
    <mergeCell ref="M169:N169"/>
    <mergeCell ref="T169:U169"/>
    <mergeCell ref="A171:A172"/>
    <mergeCell ref="B171:B172"/>
    <mergeCell ref="E186:F186"/>
    <mergeCell ref="M167:N167"/>
    <mergeCell ref="T167:U167"/>
    <mergeCell ref="E150:H150"/>
    <mergeCell ref="T150:U150"/>
    <mergeCell ref="A152:A153"/>
    <mergeCell ref="B152:B153"/>
    <mergeCell ref="C152:C153"/>
    <mergeCell ref="M164:N164"/>
    <mergeCell ref="J131:L131"/>
    <mergeCell ref="E148:F148"/>
    <mergeCell ref="G148:H148"/>
    <mergeCell ref="B224:C224"/>
    <mergeCell ref="E224:F224"/>
    <mergeCell ref="G224:H224"/>
    <mergeCell ref="J224:L224"/>
    <mergeCell ref="M224:N224"/>
    <mergeCell ref="T224:U224"/>
    <mergeCell ref="A226:D226"/>
    <mergeCell ref="E226:H226"/>
    <mergeCell ref="J226:L226"/>
    <mergeCell ref="M226:N226"/>
    <mergeCell ref="T226:U226"/>
    <mergeCell ref="M221:N221"/>
    <mergeCell ref="M69:N69"/>
    <mergeCell ref="M36:N36"/>
    <mergeCell ref="M31:N31"/>
    <mergeCell ref="M183:N183"/>
    <mergeCell ref="M145:N145"/>
    <mergeCell ref="G186:H186"/>
    <mergeCell ref="J186:L186"/>
    <mergeCell ref="M6:O6"/>
    <mergeCell ref="J150:L150"/>
    <mergeCell ref="M150:N150"/>
    <mergeCell ref="E131:H131"/>
    <mergeCell ref="M50:N50"/>
    <mergeCell ref="M186:N186"/>
    <mergeCell ref="J148:L148"/>
    <mergeCell ref="M148:N148"/>
    <mergeCell ref="E72:F72"/>
    <mergeCell ref="G72:H72"/>
    <mergeCell ref="J72:L72"/>
    <mergeCell ref="M72:N72"/>
    <mergeCell ref="M17:N17"/>
    <mergeCell ref="M188:N188"/>
    <mergeCell ref="M34:N34"/>
    <mergeCell ref="A228:A229"/>
    <mergeCell ref="B228:B229"/>
    <mergeCell ref="C228:C229"/>
    <mergeCell ref="A230:A239"/>
    <mergeCell ref="M240:N240"/>
    <mergeCell ref="B243:C243"/>
    <mergeCell ref="E243:F243"/>
    <mergeCell ref="G243:H243"/>
    <mergeCell ref="J243:L243"/>
    <mergeCell ref="M243:N243"/>
    <mergeCell ref="T243:U243"/>
    <mergeCell ref="A245:D245"/>
    <mergeCell ref="E245:H245"/>
    <mergeCell ref="J245:L245"/>
    <mergeCell ref="M245:N245"/>
    <mergeCell ref="T245:U245"/>
    <mergeCell ref="A247:A248"/>
    <mergeCell ref="B247:B248"/>
    <mergeCell ref="C247:C248"/>
    <mergeCell ref="A249:A258"/>
    <mergeCell ref="M259:N259"/>
    <mergeCell ref="B262:C262"/>
    <mergeCell ref="E262:F262"/>
    <mergeCell ref="G262:H262"/>
    <mergeCell ref="J262:L262"/>
    <mergeCell ref="M262:N262"/>
    <mergeCell ref="T262:U262"/>
    <mergeCell ref="A264:D264"/>
    <mergeCell ref="E264:H264"/>
    <mergeCell ref="J264:L264"/>
    <mergeCell ref="M264:N264"/>
    <mergeCell ref="T264:U264"/>
    <mergeCell ref="A266:A267"/>
    <mergeCell ref="B266:B267"/>
    <mergeCell ref="C266:C267"/>
    <mergeCell ref="A268:A277"/>
    <mergeCell ref="M278:N278"/>
    <mergeCell ref="B281:C281"/>
    <mergeCell ref="E281:F281"/>
    <mergeCell ref="G281:H281"/>
    <mergeCell ref="J281:L281"/>
    <mergeCell ref="M281:N281"/>
    <mergeCell ref="A287:A296"/>
    <mergeCell ref="M297:N297"/>
    <mergeCell ref="T281:U281"/>
    <mergeCell ref="A283:D283"/>
    <mergeCell ref="E283:H283"/>
    <mergeCell ref="J283:L283"/>
    <mergeCell ref="M283:N283"/>
    <mergeCell ref="T283:U283"/>
    <mergeCell ref="A285:A286"/>
    <mergeCell ref="B285:B286"/>
    <mergeCell ref="C285:C286"/>
  </mergeCells>
  <dataValidations xWindow="104" yWindow="515" count="8">
    <dataValidation allowBlank="1" showInputMessage="1" showErrorMessage="1" prompt="Inserire il riferimento corretto da piano di investimento (es.m1,e.1. ecc.)_x000a_" sqref="A19:A20 A190:A191 A38:A39 A57:A58 A76:A77 A95:A96 A114:A115 A133:A134 A152:A153 A171:A172 A209:A210 A228:A229 A247:A248 A266:A267 A285:A286" xr:uid="{00000000-0002-0000-0300-000000000000}"/>
    <dataValidation type="list" allowBlank="1" showInputMessage="1" showErrorMessage="1" sqref="E21:E31 E192:E201 E40:E49 E59:E68 E78:E87 E97:E106 E116:E125 E135:E144 E154:E163 E173:E182 E211:E220 E230:E239 E249:E258 E268:E277 E287:E296" xr:uid="{00000000-0002-0000-0300-000001000000}">
      <formula1>"urbano,suburbano"</formula1>
    </dataValidation>
    <dataValidation type="list" allowBlank="1" showInputMessage="1" showErrorMessage="1" sqref="H21:H31 H192:H201 H40:H49 H59:H68 H78:H87 H97:H106 H116:H125 H135:H144 H154:H163 H173:H182 H211:H220 H230:H239 H249:H258 H268:H277 H287:H296" xr:uid="{00000000-0002-0000-0300-000002000000}">
      <formula1>"GNC,GNL,"</formula1>
    </dataValidation>
    <dataValidation type="list" allowBlank="1" showInputMessage="1" showErrorMessage="1" sqref="S21:T31 S40:T49 S59:T68 S78:T87 S97:T106 S116:T125 S135:T144 S154:T163 S173:T182 S192:T201 S211:T220 S230:T239 S249:T258 S268:T277 S287:T296" xr:uid="{00000000-0002-0000-0300-000003000000}">
      <formula1>"si,"</formula1>
    </dataValidation>
    <dataValidation type="list" allowBlank="1" showInputMessage="1" showErrorMessage="1" sqref="B187:C187 B16:C16 B168:C168 B149:C149 B130:C130 B111:C111 B92:C92 B73:C73 B54:C54 B35:C35 B206:C206 B225:C225 B244:C244 B263:C263 B282:C282" xr:uid="{00000000-0002-0000-0300-000004000000}">
      <formula1>$D$19:$D$38</formula1>
    </dataValidation>
    <dataValidation type="list" allowBlank="1" showInputMessage="1" showErrorMessage="1" sqref="I21:I31 I192:I201 I40:I49 I59:I68 I78:I87 I97:I106 I116:I125 I135:I144 I154:I163 I173:I182 I211:I220 I230:I239 I249:I258 I268:I277 I287:I296" xr:uid="{00000000-0002-0000-0300-000006000000}">
      <formula1>"classe I,classe A"</formula1>
    </dataValidation>
    <dataValidation type="date" operator="lessThanOrEqual" allowBlank="1" showInputMessage="1" showErrorMessage="1" errorTitle="Attenzione OGV non compatibile" error="OGV successiva al 31/12/2028 (art 2 c. 5 D.D. n° 152/2025_x000a_" sqref="Q15 Q186 Q34 Q53 Q72 Q91 Q110 Q129 Q148 Q167 Q205 Q224 Q243 Q262 Q281" xr:uid="{6D60CBDC-AE27-459B-8B17-B96094CCA58E}">
      <formula1>47118</formula1>
    </dataValidation>
    <dataValidation type="date" operator="greaterThanOrEqual" allowBlank="1" showInputMessage="1" showErrorMessage="1" errorTitle="Data non corretta" error="Immatricolazione non compatibile perchè precedente al 01/01/2024 (art 3 c.6 D.D. 152/2025)" sqref="K21:K30 K40:K49 K59:K68 K78:K87 K97:K106 K116:K125 K135:K144 K154:K163 K173:K182 K192:K201 K211:K220 K230:K239 K249:K258 K268:K277 K287:K296" xr:uid="{7F83BB71-73B3-4A0F-8802-D36D52BA0B12}">
      <formula1>45292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4" yWindow="515" count="2">
        <x14:dataValidation type="list" allowBlank="1" showInputMessage="1" showErrorMessage="1" prompt="Inserire OGV corrispondente al Piano di investimento esecutivo" xr:uid="{00000000-0002-0000-0300-000007000000}">
          <x14:formula1>
            <xm:f>'Urbano.Piano inv. forn'!$D$20:$D$39</xm:f>
          </x14:formula1>
          <xm:sqref>B15:C15 B186:C186 B167:C167 B148:C148 B129:C129 B110:C110 B91:C91 B72:C72 B53:C53 B34:C34 B205:C205 B224:C224 B243:C243 B262:C262 B281:C281</xm:sqref>
        </x14:dataValidation>
        <x14:dataValidation type="list" allowBlank="1" showInputMessage="1" showErrorMessage="1" prompt="Scegliere il comune beneficiario dal menù a tendina_x000a_" xr:uid="{73EEFA56-2351-4A82-896D-F74157946195}">
          <x14:formula1>
            <xm:f>'DATI EROGAZIONI'!$A$2:$A$29</xm:f>
          </x14:formula1>
          <xm:sqref>E6:K6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29CD-84D6-4529-A152-63001CAB8FB0}">
  <sheetPr>
    <tabColor theme="7" tint="0.59999389629810485"/>
    <pageSetUpPr fitToPage="1"/>
  </sheetPr>
  <dimension ref="A1:Y298"/>
  <sheetViews>
    <sheetView topLeftCell="O285" zoomScale="62" zoomScaleNormal="62" workbookViewId="0">
      <selection activeCell="V298" sqref="A1:V298"/>
    </sheetView>
  </sheetViews>
  <sheetFormatPr defaultColWidth="8.7109375" defaultRowHeight="15" x14ac:dyDescent="0.25"/>
  <cols>
    <col min="1" max="1" width="10" style="53" customWidth="1"/>
    <col min="2" max="2" width="8" style="359" customWidth="1"/>
    <col min="3" max="3" width="27.5703125" style="44" customWidth="1"/>
    <col min="4" max="4" width="11.42578125" style="44" customWidth="1"/>
    <col min="5" max="5" width="17.5703125" style="44" customWidth="1"/>
    <col min="6" max="6" width="13" style="359" customWidth="1"/>
    <col min="7" max="7" width="26.7109375" style="44" customWidth="1"/>
    <col min="8" max="8" width="11.85546875" style="44" customWidth="1"/>
    <col min="9" max="9" width="11.7109375" style="359" customWidth="1"/>
    <col min="10" max="10" width="29.42578125" style="359" customWidth="1"/>
    <col min="11" max="11" width="19.28515625" style="359" customWidth="1"/>
    <col min="12" max="12" width="20.42578125" style="44" customWidth="1"/>
    <col min="13" max="13" width="23" style="44" customWidth="1"/>
    <col min="14" max="14" width="16.28515625" style="44" customWidth="1"/>
    <col min="15" max="15" width="23.42578125" style="44" customWidth="1"/>
    <col min="16" max="16" width="33.7109375" style="44" customWidth="1"/>
    <col min="17" max="17" width="31.5703125" style="44" customWidth="1"/>
    <col min="18" max="18" width="21.140625" style="44" bestFit="1" customWidth="1"/>
    <col min="19" max="19" width="19.140625" style="44" customWidth="1"/>
    <col min="20" max="20" width="19.85546875" style="376" customWidth="1"/>
    <col min="21" max="21" width="26.42578125" style="376" customWidth="1"/>
    <col min="22" max="22" width="8" style="44" customWidth="1"/>
    <col min="23" max="23" width="18.7109375" style="44" customWidth="1"/>
    <col min="24" max="24" width="12.85546875" style="44" bestFit="1" customWidth="1"/>
    <col min="25" max="25" width="15.140625" style="44" bestFit="1" customWidth="1"/>
    <col min="26" max="26" width="15.140625" style="44" customWidth="1"/>
    <col min="27" max="27" width="15.7109375" style="44" customWidth="1"/>
    <col min="28" max="16384" width="8.7109375" style="44"/>
  </cols>
  <sheetData>
    <row r="1" spans="1:25" ht="21" thickBot="1" x14ac:dyDescent="0.3">
      <c r="A1" s="800" t="s">
        <v>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2"/>
      <c r="V1" s="46"/>
      <c r="W1" s="46"/>
      <c r="X1" s="46"/>
      <c r="Y1" s="46"/>
    </row>
    <row r="2" spans="1:25" ht="13.5" customHeight="1" thickBot="1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375"/>
      <c r="U2" s="375"/>
      <c r="V2" s="261"/>
      <c r="W2" s="261"/>
      <c r="X2" s="261"/>
      <c r="Y2" s="261"/>
    </row>
    <row r="3" spans="1:25" ht="18.75" thickBot="1" x14ac:dyDescent="0.3">
      <c r="A3" s="1111" t="s">
        <v>183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3"/>
      <c r="V3" s="47"/>
      <c r="W3" s="47"/>
      <c r="X3" s="47"/>
      <c r="Y3" s="47"/>
    </row>
    <row r="4" spans="1:25" ht="10.5" customHeight="1" x14ac:dyDescent="0.25">
      <c r="A4" s="4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7"/>
      <c r="U4" s="17"/>
      <c r="V4" s="30"/>
      <c r="W4" s="30"/>
      <c r="X4" s="30"/>
      <c r="Y4" s="30"/>
    </row>
    <row r="5" spans="1:25" ht="6" customHeight="1" thickBot="1" x14ac:dyDescent="0.3">
      <c r="A5" s="4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74"/>
      <c r="U5" s="374"/>
      <c r="V5" s="18"/>
      <c r="W5" s="18"/>
      <c r="X5" s="18"/>
      <c r="Y5" s="18"/>
    </row>
    <row r="6" spans="1:25" ht="26.25" customHeight="1" thickBot="1" x14ac:dyDescent="0.3">
      <c r="A6" s="812" t="s">
        <v>469</v>
      </c>
      <c r="B6" s="813"/>
      <c r="C6" s="813"/>
      <c r="D6" s="814"/>
      <c r="E6" s="815" t="s">
        <v>185</v>
      </c>
      <c r="F6" s="816"/>
      <c r="G6" s="816"/>
      <c r="H6" s="816"/>
      <c r="I6" s="816"/>
      <c r="J6" s="816"/>
      <c r="K6" s="817"/>
      <c r="M6" s="911" t="s">
        <v>4</v>
      </c>
      <c r="N6" s="912"/>
      <c r="O6" s="912"/>
      <c r="P6" s="1134"/>
      <c r="Q6" s="1135"/>
      <c r="R6" s="1135"/>
      <c r="S6" s="1135"/>
      <c r="T6" s="1135"/>
      <c r="U6" s="1136"/>
      <c r="V6" s="188"/>
      <c r="W6" s="188"/>
      <c r="X6" s="188"/>
      <c r="Y6" s="188"/>
    </row>
    <row r="7" spans="1:25" ht="15.75" thickBot="1" x14ac:dyDescent="0.3"/>
    <row r="8" spans="1:25" ht="26.25" customHeight="1" thickBot="1" x14ac:dyDescent="0.3">
      <c r="A8" s="1158" t="s">
        <v>447</v>
      </c>
      <c r="B8" s="1159"/>
      <c r="C8" s="1159"/>
      <c r="D8" s="1159"/>
      <c r="E8" s="1159"/>
      <c r="F8" s="1159"/>
      <c r="G8" s="1159"/>
      <c r="H8" s="1159"/>
      <c r="I8" s="1159"/>
      <c r="J8" s="1159"/>
      <c r="K8" s="1159"/>
      <c r="L8" s="1159"/>
      <c r="M8" s="1159"/>
      <c r="N8" s="1159"/>
      <c r="O8" s="1159"/>
      <c r="P8" s="1159"/>
      <c r="Q8" s="1159"/>
      <c r="R8" s="1159"/>
      <c r="S8" s="1159"/>
      <c r="T8" s="1159"/>
      <c r="U8" s="1160"/>
      <c r="V8" s="149"/>
    </row>
    <row r="10" spans="1:25" ht="15.75" thickBot="1" x14ac:dyDescent="0.3"/>
    <row r="11" spans="1:25" x14ac:dyDescent="0.25">
      <c r="A11" s="1161" t="s">
        <v>448</v>
      </c>
      <c r="B11" s="1162"/>
      <c r="C11" s="1162"/>
      <c r="D11" s="1163"/>
      <c r="E11" s="1126">
        <f>O31+O50+O69+O88+O107+O126+O145+O164+O183+O202+O221+O240+O259+O278+O297</f>
        <v>0</v>
      </c>
      <c r="F11" s="1117"/>
      <c r="G11" s="1117"/>
      <c r="H11" s="1118"/>
      <c r="I11" s="44"/>
      <c r="J11" s="1143" t="s">
        <v>187</v>
      </c>
      <c r="K11" s="1167"/>
      <c r="L11" s="1145"/>
      <c r="M11" s="1145"/>
      <c r="N11" s="1145"/>
      <c r="O11" s="1168"/>
      <c r="P11" s="1117">
        <f>P31+P50+P69+P88+P107+P126+P145+P164+P183+P202+P221+P240+P259+P278+P297</f>
        <v>0</v>
      </c>
      <c r="Q11" s="1118"/>
      <c r="S11" s="1169" t="s">
        <v>188</v>
      </c>
      <c r="T11" s="1170"/>
      <c r="U11" s="1141">
        <f>F31+F50+F69+F88+F107+F126+F145+F164+F183+F202+F221+F240+F259+F278+F297</f>
        <v>0</v>
      </c>
      <c r="V11" s="53"/>
      <c r="W11" s="377"/>
    </row>
    <row r="12" spans="1:25" ht="15.75" thickBot="1" x14ac:dyDescent="0.3">
      <c r="A12" s="1164"/>
      <c r="B12" s="1165"/>
      <c r="C12" s="1165"/>
      <c r="D12" s="1166"/>
      <c r="E12" s="1127"/>
      <c r="F12" s="1119"/>
      <c r="G12" s="1119"/>
      <c r="H12" s="1120"/>
      <c r="I12" s="44"/>
      <c r="J12" s="1173" t="s">
        <v>446</v>
      </c>
      <c r="K12" s="1174"/>
      <c r="L12" s="1175"/>
      <c r="M12" s="1175"/>
      <c r="N12" s="1175"/>
      <c r="O12" s="1176"/>
      <c r="P12" s="1119"/>
      <c r="Q12" s="1120"/>
      <c r="S12" s="1171"/>
      <c r="T12" s="1172"/>
      <c r="U12" s="1142"/>
      <c r="V12" s="53"/>
      <c r="W12" s="377"/>
    </row>
    <row r="13" spans="1:25" ht="15.75" thickBot="1" x14ac:dyDescent="0.3"/>
    <row r="14" spans="1:25" ht="15.75" thickBot="1" x14ac:dyDescent="0.3">
      <c r="A14" s="378"/>
      <c r="B14" s="256"/>
      <c r="C14" s="187"/>
      <c r="D14" s="187"/>
      <c r="E14" s="187"/>
      <c r="F14" s="256"/>
      <c r="G14" s="187"/>
      <c r="H14" s="187"/>
      <c r="I14" s="256"/>
      <c r="J14" s="256"/>
      <c r="K14" s="256"/>
      <c r="L14" s="187"/>
      <c r="M14" s="187"/>
      <c r="N14" s="187"/>
      <c r="O14" s="187"/>
      <c r="P14" s="187"/>
      <c r="Q14" s="187"/>
      <c r="R14" s="187"/>
      <c r="S14" s="187"/>
      <c r="T14" s="379"/>
      <c r="U14" s="379"/>
      <c r="V14" s="258"/>
    </row>
    <row r="15" spans="1:25" ht="15.75" thickBot="1" x14ac:dyDescent="0.3">
      <c r="A15" s="592" t="s">
        <v>9</v>
      </c>
      <c r="B15" s="1100" t="s">
        <v>451</v>
      </c>
      <c r="C15" s="1101"/>
      <c r="E15" s="1155" t="s">
        <v>189</v>
      </c>
      <c r="F15" s="1156"/>
      <c r="G15" s="1104">
        <f>VLOOKUP(B15,'Urbano.Piano inv. forn'!$D$60:$H$79,3,FALSE)</f>
        <v>0</v>
      </c>
      <c r="H15" s="1105"/>
      <c r="I15" s="44"/>
      <c r="J15" s="1155" t="s">
        <v>190</v>
      </c>
      <c r="K15" s="1157"/>
      <c r="L15" s="1156"/>
      <c r="M15" s="1104">
        <f>VLOOKUP(B15,'Urbano.Piano inv. forn'!$D$60:$H$79,4,FALSE)</f>
        <v>0</v>
      </c>
      <c r="N15" s="1105"/>
      <c r="P15" s="593" t="s">
        <v>191</v>
      </c>
      <c r="Q15" s="380"/>
      <c r="S15" s="602" t="s">
        <v>192</v>
      </c>
      <c r="T15" s="1085"/>
      <c r="U15" s="1086"/>
      <c r="V15" s="260"/>
    </row>
    <row r="16" spans="1:25" ht="13.5" customHeight="1" thickBot="1" x14ac:dyDescent="0.3">
      <c r="A16" s="68"/>
      <c r="B16" s="54"/>
      <c r="C16" s="54"/>
      <c r="E16" s="55"/>
      <c r="F16" s="55"/>
      <c r="G16" s="56"/>
      <c r="H16" s="56"/>
      <c r="I16" s="44"/>
      <c r="J16" s="55"/>
      <c r="K16" s="55"/>
      <c r="L16" s="55"/>
      <c r="M16" s="56"/>
      <c r="N16" s="56"/>
      <c r="P16" s="57"/>
      <c r="S16" s="53"/>
      <c r="T16" s="381"/>
      <c r="V16" s="69"/>
      <c r="W16" s="377"/>
    </row>
    <row r="17" spans="1:23" ht="33.75" customHeight="1" thickBot="1" x14ac:dyDescent="0.3">
      <c r="A17" s="1149" t="s">
        <v>12</v>
      </c>
      <c r="B17" s="1150"/>
      <c r="C17" s="1150"/>
      <c r="D17" s="1151"/>
      <c r="E17" s="1090">
        <f>VLOOKUP(B15,'Urbano.Piano inv. forn'!$D$60:$V$79,17,FALSE)</f>
        <v>0</v>
      </c>
      <c r="F17" s="1091"/>
      <c r="G17" s="1091"/>
      <c r="H17" s="1092"/>
      <c r="I17" s="44"/>
      <c r="J17" s="1152" t="s">
        <v>56</v>
      </c>
      <c r="K17" s="1153"/>
      <c r="L17" s="1154"/>
      <c r="M17" s="1090">
        <f>VLOOKUP(B15,'Urbano.Piano inv. forn'!$D$60:$V$79,19,FALSE)</f>
        <v>0</v>
      </c>
      <c r="N17" s="1092"/>
      <c r="O17" s="65"/>
      <c r="P17" s="594" t="s">
        <v>14</v>
      </c>
      <c r="Q17" s="70">
        <f>M17+E17</f>
        <v>0</v>
      </c>
      <c r="S17" s="602" t="s">
        <v>193</v>
      </c>
      <c r="T17" s="1085"/>
      <c r="U17" s="1086"/>
      <c r="V17" s="69"/>
      <c r="W17" s="377"/>
    </row>
    <row r="18" spans="1:23" ht="33.75" customHeight="1" thickBot="1" x14ac:dyDescent="0.3">
      <c r="A18" s="71"/>
      <c r="B18" s="72"/>
      <c r="C18" s="72"/>
      <c r="D18" s="72"/>
      <c r="E18" s="73"/>
      <c r="F18" s="73"/>
      <c r="G18" s="73"/>
      <c r="H18" s="73"/>
      <c r="I18" s="44"/>
      <c r="J18" s="55"/>
      <c r="K18" s="55"/>
      <c r="L18" s="55"/>
      <c r="M18" s="73"/>
      <c r="N18" s="73"/>
      <c r="O18" s="65"/>
      <c r="P18" s="53"/>
      <c r="Q18" s="65"/>
      <c r="S18" s="53"/>
      <c r="T18" s="382"/>
      <c r="U18" s="382"/>
      <c r="V18" s="69"/>
      <c r="W18" s="377"/>
    </row>
    <row r="19" spans="1:23" s="101" customFormat="1" ht="72" customHeight="1" x14ac:dyDescent="0.25">
      <c r="A19" s="1143" t="s">
        <v>194</v>
      </c>
      <c r="B19" s="1145" t="s">
        <v>195</v>
      </c>
      <c r="C19" s="1145" t="s">
        <v>196</v>
      </c>
      <c r="D19" s="595" t="s">
        <v>197</v>
      </c>
      <c r="E19" s="591" t="s">
        <v>198</v>
      </c>
      <c r="F19" s="595" t="s">
        <v>199</v>
      </c>
      <c r="G19" s="595" t="s">
        <v>200</v>
      </c>
      <c r="H19" s="596" t="s">
        <v>168</v>
      </c>
      <c r="I19" s="596" t="s">
        <v>201</v>
      </c>
      <c r="J19" s="596" t="s">
        <v>202</v>
      </c>
      <c r="K19" s="596" t="s">
        <v>444</v>
      </c>
      <c r="L19" s="596" t="s">
        <v>203</v>
      </c>
      <c r="M19" s="596" t="s">
        <v>204</v>
      </c>
      <c r="N19" s="596" t="s">
        <v>205</v>
      </c>
      <c r="O19" s="596" t="s">
        <v>206</v>
      </c>
      <c r="P19" s="596" t="s">
        <v>207</v>
      </c>
      <c r="Q19" s="596" t="s">
        <v>208</v>
      </c>
      <c r="R19" s="596" t="s">
        <v>209</v>
      </c>
      <c r="S19" s="596" t="s">
        <v>210</v>
      </c>
      <c r="T19" s="596" t="s">
        <v>476</v>
      </c>
      <c r="U19" s="597" t="s">
        <v>211</v>
      </c>
      <c r="V19" s="383"/>
    </row>
    <row r="20" spans="1:23" s="101" customFormat="1" ht="33.950000000000003" customHeight="1" thickBot="1" x14ac:dyDescent="0.3">
      <c r="A20" s="1144"/>
      <c r="B20" s="1146"/>
      <c r="C20" s="1146"/>
      <c r="D20" s="598" t="s">
        <v>212</v>
      </c>
      <c r="E20" s="598" t="s">
        <v>213</v>
      </c>
      <c r="F20" s="598" t="s">
        <v>214</v>
      </c>
      <c r="G20" s="598" t="s">
        <v>214</v>
      </c>
      <c r="H20" s="598" t="s">
        <v>472</v>
      </c>
      <c r="I20" s="598" t="s">
        <v>29</v>
      </c>
      <c r="J20" s="598" t="s">
        <v>215</v>
      </c>
      <c r="K20" s="598" t="s">
        <v>216</v>
      </c>
      <c r="L20" s="598" t="s">
        <v>216</v>
      </c>
      <c r="M20" s="598" t="s">
        <v>217</v>
      </c>
      <c r="N20" s="598" t="s">
        <v>216</v>
      </c>
      <c r="O20" s="598" t="s">
        <v>218</v>
      </c>
      <c r="P20" s="598" t="s">
        <v>445</v>
      </c>
      <c r="Q20" s="598" t="s">
        <v>219</v>
      </c>
      <c r="R20" s="598" t="s">
        <v>220</v>
      </c>
      <c r="S20" s="598" t="s">
        <v>221</v>
      </c>
      <c r="T20" s="598" t="s">
        <v>221</v>
      </c>
      <c r="U20" s="599"/>
      <c r="V20" s="383"/>
    </row>
    <row r="21" spans="1:23" ht="15" customHeight="1" x14ac:dyDescent="0.25">
      <c r="A21" s="1147" t="str">
        <f>B15</f>
        <v>urb.met/el 3</v>
      </c>
      <c r="B21" s="600">
        <v>1</v>
      </c>
      <c r="C21" s="117"/>
      <c r="D21" s="59"/>
      <c r="E21" s="59"/>
      <c r="F21" s="117"/>
      <c r="G21" s="385"/>
      <c r="H21" s="60"/>
      <c r="I21" s="386"/>
      <c r="J21" s="387"/>
      <c r="K21" s="388"/>
      <c r="L21" s="388"/>
      <c r="M21" s="386"/>
      <c r="N21" s="388"/>
      <c r="O21" s="83"/>
      <c r="P21" s="83"/>
      <c r="Q21" s="386"/>
      <c r="R21" s="386"/>
      <c r="S21" s="386"/>
      <c r="T21" s="389"/>
      <c r="U21" s="390"/>
      <c r="V21" s="260"/>
    </row>
    <row r="22" spans="1:23" x14ac:dyDescent="0.25">
      <c r="A22" s="1147"/>
      <c r="B22" s="601">
        <v>2</v>
      </c>
      <c r="C22" s="58"/>
      <c r="D22" s="52"/>
      <c r="E22" s="52"/>
      <c r="F22" s="58"/>
      <c r="G22" s="391"/>
      <c r="H22" s="58"/>
      <c r="I22" s="392"/>
      <c r="J22" s="393"/>
      <c r="K22" s="388"/>
      <c r="L22" s="394"/>
      <c r="M22" s="392"/>
      <c r="N22" s="394"/>
      <c r="O22" s="74"/>
      <c r="P22" s="74"/>
      <c r="Q22" s="392"/>
      <c r="R22" s="392" t="s">
        <v>222</v>
      </c>
      <c r="S22" s="392"/>
      <c r="T22" s="395"/>
      <c r="U22" s="396"/>
      <c r="V22" s="260"/>
    </row>
    <row r="23" spans="1:23" x14ac:dyDescent="0.25">
      <c r="A23" s="1147"/>
      <c r="B23" s="601">
        <v>3</v>
      </c>
      <c r="C23" s="58"/>
      <c r="D23" s="52"/>
      <c r="E23" s="52"/>
      <c r="F23" s="58"/>
      <c r="G23" s="391"/>
      <c r="H23" s="58"/>
      <c r="I23" s="392"/>
      <c r="J23" s="393"/>
      <c r="K23" s="388"/>
      <c r="L23" s="394"/>
      <c r="M23" s="392"/>
      <c r="N23" s="394"/>
      <c r="O23" s="74"/>
      <c r="P23" s="74"/>
      <c r="Q23" s="392"/>
      <c r="R23" s="392"/>
      <c r="S23" s="392"/>
      <c r="T23" s="395"/>
      <c r="U23" s="396"/>
      <c r="V23" s="260"/>
    </row>
    <row r="24" spans="1:23" x14ac:dyDescent="0.25">
      <c r="A24" s="1147"/>
      <c r="B24" s="601">
        <v>4</v>
      </c>
      <c r="C24" s="58"/>
      <c r="D24" s="52"/>
      <c r="E24" s="52"/>
      <c r="F24" s="58"/>
      <c r="G24" s="391"/>
      <c r="H24" s="58"/>
      <c r="I24" s="392"/>
      <c r="J24" s="393"/>
      <c r="K24" s="388"/>
      <c r="L24" s="394"/>
      <c r="M24" s="392"/>
      <c r="N24" s="394"/>
      <c r="O24" s="74"/>
      <c r="P24" s="74"/>
      <c r="Q24" s="392"/>
      <c r="R24" s="392"/>
      <c r="S24" s="392"/>
      <c r="T24" s="395"/>
      <c r="U24" s="396"/>
      <c r="V24" s="260"/>
    </row>
    <row r="25" spans="1:23" x14ac:dyDescent="0.25">
      <c r="A25" s="1147"/>
      <c r="B25" s="601">
        <v>5</v>
      </c>
      <c r="C25" s="58"/>
      <c r="D25" s="52"/>
      <c r="E25" s="52"/>
      <c r="F25" s="58"/>
      <c r="G25" s="391"/>
      <c r="H25" s="58"/>
      <c r="I25" s="392"/>
      <c r="J25" s="393"/>
      <c r="K25" s="388"/>
      <c r="L25" s="394"/>
      <c r="M25" s="392"/>
      <c r="N25" s="394"/>
      <c r="O25" s="74"/>
      <c r="P25" s="74"/>
      <c r="Q25" s="392"/>
      <c r="R25" s="392"/>
      <c r="S25" s="392"/>
      <c r="T25" s="395"/>
      <c r="U25" s="396"/>
      <c r="V25" s="260"/>
    </row>
    <row r="26" spans="1:23" x14ac:dyDescent="0.25">
      <c r="A26" s="1147"/>
      <c r="B26" s="601">
        <v>6</v>
      </c>
      <c r="C26" s="58"/>
      <c r="D26" s="52"/>
      <c r="E26" s="52"/>
      <c r="F26" s="58"/>
      <c r="G26" s="391"/>
      <c r="H26" s="58"/>
      <c r="I26" s="392"/>
      <c r="J26" s="393"/>
      <c r="K26" s="388"/>
      <c r="L26" s="394"/>
      <c r="M26" s="392"/>
      <c r="N26" s="394"/>
      <c r="O26" s="74"/>
      <c r="P26" s="74"/>
      <c r="Q26" s="392"/>
      <c r="R26" s="392"/>
      <c r="S26" s="392"/>
      <c r="T26" s="395"/>
      <c r="U26" s="396"/>
      <c r="V26" s="260"/>
    </row>
    <row r="27" spans="1:23" x14ac:dyDescent="0.25">
      <c r="A27" s="1147"/>
      <c r="B27" s="601">
        <v>7</v>
      </c>
      <c r="C27" s="58"/>
      <c r="D27" s="52"/>
      <c r="E27" s="52"/>
      <c r="F27" s="58"/>
      <c r="G27" s="391"/>
      <c r="H27" s="58"/>
      <c r="I27" s="392"/>
      <c r="J27" s="393"/>
      <c r="K27" s="388"/>
      <c r="L27" s="394"/>
      <c r="M27" s="392"/>
      <c r="N27" s="394"/>
      <c r="O27" s="74"/>
      <c r="P27" s="74"/>
      <c r="Q27" s="392"/>
      <c r="R27" s="392"/>
      <c r="S27" s="392"/>
      <c r="T27" s="395"/>
      <c r="U27" s="396"/>
      <c r="V27" s="260"/>
    </row>
    <row r="28" spans="1:23" x14ac:dyDescent="0.25">
      <c r="A28" s="1147"/>
      <c r="B28" s="601">
        <v>8</v>
      </c>
      <c r="C28" s="58"/>
      <c r="D28" s="52"/>
      <c r="E28" s="52"/>
      <c r="F28" s="58"/>
      <c r="G28" s="391"/>
      <c r="H28" s="58"/>
      <c r="I28" s="392"/>
      <c r="J28" s="393"/>
      <c r="K28" s="388"/>
      <c r="L28" s="394"/>
      <c r="M28" s="392"/>
      <c r="N28" s="394"/>
      <c r="O28" s="74"/>
      <c r="P28" s="74"/>
      <c r="Q28" s="392"/>
      <c r="R28" s="392"/>
      <c r="S28" s="392"/>
      <c r="T28" s="395"/>
      <c r="U28" s="396"/>
      <c r="V28" s="260"/>
    </row>
    <row r="29" spans="1:23" x14ac:dyDescent="0.25">
      <c r="A29" s="1147"/>
      <c r="B29" s="601">
        <v>9</v>
      </c>
      <c r="C29" s="58"/>
      <c r="D29" s="52"/>
      <c r="E29" s="52"/>
      <c r="F29" s="58"/>
      <c r="G29" s="391"/>
      <c r="H29" s="58"/>
      <c r="I29" s="392"/>
      <c r="J29" s="393"/>
      <c r="K29" s="388"/>
      <c r="L29" s="394"/>
      <c r="M29" s="392"/>
      <c r="N29" s="394"/>
      <c r="O29" s="74"/>
      <c r="P29" s="74"/>
      <c r="Q29" s="392"/>
      <c r="R29" s="392"/>
      <c r="S29" s="392"/>
      <c r="T29" s="395"/>
      <c r="U29" s="396"/>
      <c r="V29" s="260"/>
    </row>
    <row r="30" spans="1:23" ht="15.75" thickBot="1" x14ac:dyDescent="0.3">
      <c r="A30" s="1148"/>
      <c r="B30" s="603">
        <v>10</v>
      </c>
      <c r="C30" s="67"/>
      <c r="D30" s="66"/>
      <c r="E30" s="66"/>
      <c r="F30" s="67"/>
      <c r="G30" s="397"/>
      <c r="H30" s="67"/>
      <c r="I30" s="398"/>
      <c r="J30" s="399"/>
      <c r="K30" s="586"/>
      <c r="L30" s="400"/>
      <c r="M30" s="398"/>
      <c r="N30" s="400"/>
      <c r="O30" s="75"/>
      <c r="P30" s="75"/>
      <c r="Q30" s="398"/>
      <c r="R30" s="398"/>
      <c r="S30" s="398"/>
      <c r="T30" s="401"/>
      <c r="U30" s="402"/>
      <c r="V30" s="260"/>
    </row>
    <row r="31" spans="1:23" ht="25.5" thickBot="1" x14ac:dyDescent="0.3">
      <c r="A31" s="459"/>
      <c r="C31" s="460"/>
      <c r="D31" s="461"/>
      <c r="E31" s="581" t="s">
        <v>223</v>
      </c>
      <c r="F31" s="582">
        <f>COUNTA(F21:F30)</f>
        <v>0</v>
      </c>
      <c r="G31" s="583">
        <f>COUNTA(G21:G30)</f>
        <v>0</v>
      </c>
      <c r="H31" s="460"/>
      <c r="I31" s="377"/>
      <c r="J31" s="462"/>
      <c r="K31" s="462"/>
      <c r="L31" s="463"/>
      <c r="M31" s="1107" t="s">
        <v>354</v>
      </c>
      <c r="N31" s="1108"/>
      <c r="O31" s="589">
        <f>SUM(O21:O30)</f>
        <v>0</v>
      </c>
      <c r="P31" s="590">
        <f>SUM(P21:P30)</f>
        <v>0</v>
      </c>
      <c r="Q31" s="377"/>
      <c r="R31" s="377"/>
      <c r="S31" s="377"/>
      <c r="T31" s="381"/>
      <c r="U31" s="381"/>
      <c r="V31" s="260"/>
    </row>
    <row r="32" spans="1:23" ht="18.75" customHeight="1" thickBot="1" x14ac:dyDescent="0.3">
      <c r="A32" s="408"/>
      <c r="B32" s="409"/>
      <c r="C32" s="342"/>
      <c r="D32" s="342"/>
      <c r="E32" s="342"/>
      <c r="F32" s="409"/>
      <c r="G32" s="342"/>
      <c r="H32" s="342"/>
      <c r="I32" s="409"/>
      <c r="J32" s="409"/>
      <c r="K32" s="409"/>
      <c r="L32" s="342"/>
      <c r="M32" s="465"/>
      <c r="N32" s="465"/>
      <c r="O32" s="466"/>
      <c r="P32" s="466"/>
      <c r="Q32" s="342"/>
      <c r="R32" s="342"/>
      <c r="S32" s="342"/>
      <c r="T32" s="410"/>
      <c r="U32" s="411"/>
      <c r="V32" s="348"/>
    </row>
    <row r="33" spans="1:23" ht="15.75" thickBot="1" x14ac:dyDescent="0.3">
      <c r="A33" s="378"/>
      <c r="B33" s="256"/>
      <c r="C33" s="187"/>
      <c r="D33" s="187"/>
      <c r="E33" s="187"/>
      <c r="F33" s="256"/>
      <c r="G33" s="187"/>
      <c r="H33" s="187"/>
      <c r="I33" s="256"/>
      <c r="J33" s="256"/>
      <c r="K33" s="256"/>
      <c r="L33" s="187"/>
      <c r="M33" s="187"/>
      <c r="N33" s="187"/>
      <c r="O33" s="187"/>
      <c r="P33" s="187"/>
      <c r="Q33" s="187"/>
      <c r="R33" s="187"/>
      <c r="S33" s="187"/>
      <c r="T33" s="379"/>
      <c r="U33" s="379"/>
      <c r="V33" s="258"/>
    </row>
    <row r="34" spans="1:23" ht="15.75" thickBot="1" x14ac:dyDescent="0.3">
      <c r="A34" s="592" t="s">
        <v>9</v>
      </c>
      <c r="B34" s="1100" t="s">
        <v>451</v>
      </c>
      <c r="C34" s="1101"/>
      <c r="E34" s="1155" t="s">
        <v>189</v>
      </c>
      <c r="F34" s="1156"/>
      <c r="G34" s="1104">
        <f>VLOOKUP(B34,'Urbano.Piano inv. forn'!$D$60:$H$79,3,FALSE)</f>
        <v>0</v>
      </c>
      <c r="H34" s="1105"/>
      <c r="I34" s="44"/>
      <c r="J34" s="1155" t="s">
        <v>190</v>
      </c>
      <c r="K34" s="1157"/>
      <c r="L34" s="1156"/>
      <c r="M34" s="1104">
        <f>VLOOKUP(B34,'Urbano.Piano inv. forn'!$D$60:$H$79,4,FALSE)</f>
        <v>0</v>
      </c>
      <c r="N34" s="1105"/>
      <c r="P34" s="593" t="s">
        <v>191</v>
      </c>
      <c r="Q34" s="380"/>
      <c r="S34" s="602" t="s">
        <v>192</v>
      </c>
      <c r="T34" s="1085"/>
      <c r="U34" s="1086"/>
      <c r="V34" s="260"/>
    </row>
    <row r="35" spans="1:23" ht="13.5" customHeight="1" thickBot="1" x14ac:dyDescent="0.3">
      <c r="A35" s="68"/>
      <c r="B35" s="54"/>
      <c r="C35" s="54"/>
      <c r="E35" s="55"/>
      <c r="F35" s="55"/>
      <c r="G35" s="56"/>
      <c r="H35" s="56"/>
      <c r="I35" s="44"/>
      <c r="J35" s="55"/>
      <c r="K35" s="55"/>
      <c r="L35" s="55"/>
      <c r="M35" s="56"/>
      <c r="N35" s="56"/>
      <c r="P35" s="57"/>
      <c r="S35" s="53"/>
      <c r="T35" s="381"/>
      <c r="V35" s="69"/>
      <c r="W35" s="377"/>
    </row>
    <row r="36" spans="1:23" ht="33.75" customHeight="1" thickBot="1" x14ac:dyDescent="0.3">
      <c r="A36" s="1149" t="s">
        <v>12</v>
      </c>
      <c r="B36" s="1150"/>
      <c r="C36" s="1150"/>
      <c r="D36" s="1151"/>
      <c r="E36" s="1090">
        <f>VLOOKUP(B34,'Urbano.Piano inv. forn'!$D$60:$V$79,17,FALSE)</f>
        <v>0</v>
      </c>
      <c r="F36" s="1091"/>
      <c r="G36" s="1091"/>
      <c r="H36" s="1092"/>
      <c r="I36" s="44"/>
      <c r="J36" s="1152" t="s">
        <v>56</v>
      </c>
      <c r="K36" s="1153"/>
      <c r="L36" s="1154"/>
      <c r="M36" s="1090">
        <f>VLOOKUP(B34,'Urbano.Piano inv. forn'!$D$60:$V$79,19,FALSE)</f>
        <v>0</v>
      </c>
      <c r="N36" s="1092"/>
      <c r="O36" s="65"/>
      <c r="P36" s="594" t="s">
        <v>14</v>
      </c>
      <c r="Q36" s="70">
        <f>M36+E36</f>
        <v>0</v>
      </c>
      <c r="S36" s="602" t="s">
        <v>193</v>
      </c>
      <c r="T36" s="1085"/>
      <c r="U36" s="1086"/>
      <c r="V36" s="69"/>
      <c r="W36" s="377"/>
    </row>
    <row r="37" spans="1:23" ht="33.75" customHeight="1" thickBot="1" x14ac:dyDescent="0.3">
      <c r="A37" s="71"/>
      <c r="B37" s="72"/>
      <c r="C37" s="72"/>
      <c r="D37" s="72"/>
      <c r="E37" s="73"/>
      <c r="F37" s="73"/>
      <c r="G37" s="73"/>
      <c r="H37" s="73"/>
      <c r="I37" s="44"/>
      <c r="J37" s="55"/>
      <c r="K37" s="55"/>
      <c r="L37" s="55"/>
      <c r="M37" s="73"/>
      <c r="N37" s="73"/>
      <c r="O37" s="65"/>
      <c r="P37" s="53"/>
      <c r="Q37" s="65"/>
      <c r="S37" s="53"/>
      <c r="T37" s="382"/>
      <c r="U37" s="382"/>
      <c r="V37" s="69"/>
      <c r="W37" s="377"/>
    </row>
    <row r="38" spans="1:23" s="101" customFormat="1" ht="72" customHeight="1" x14ac:dyDescent="0.25">
      <c r="A38" s="1143" t="s">
        <v>194</v>
      </c>
      <c r="B38" s="1145" t="s">
        <v>195</v>
      </c>
      <c r="C38" s="1145" t="s">
        <v>196</v>
      </c>
      <c r="D38" s="595" t="s">
        <v>197</v>
      </c>
      <c r="E38" s="591" t="s">
        <v>198</v>
      </c>
      <c r="F38" s="595" t="s">
        <v>199</v>
      </c>
      <c r="G38" s="595" t="s">
        <v>200</v>
      </c>
      <c r="H38" s="596" t="s">
        <v>168</v>
      </c>
      <c r="I38" s="596" t="s">
        <v>201</v>
      </c>
      <c r="J38" s="596" t="s">
        <v>202</v>
      </c>
      <c r="K38" s="596" t="s">
        <v>444</v>
      </c>
      <c r="L38" s="596" t="s">
        <v>203</v>
      </c>
      <c r="M38" s="596" t="s">
        <v>204</v>
      </c>
      <c r="N38" s="596" t="s">
        <v>205</v>
      </c>
      <c r="O38" s="596" t="s">
        <v>206</v>
      </c>
      <c r="P38" s="596" t="s">
        <v>207</v>
      </c>
      <c r="Q38" s="596" t="s">
        <v>208</v>
      </c>
      <c r="R38" s="596" t="s">
        <v>209</v>
      </c>
      <c r="S38" s="596" t="s">
        <v>210</v>
      </c>
      <c r="T38" s="596" t="s">
        <v>476</v>
      </c>
      <c r="U38" s="597" t="s">
        <v>211</v>
      </c>
      <c r="V38" s="383"/>
    </row>
    <row r="39" spans="1:23" s="101" customFormat="1" ht="33.950000000000003" customHeight="1" thickBot="1" x14ac:dyDescent="0.3">
      <c r="A39" s="1144"/>
      <c r="B39" s="1146"/>
      <c r="C39" s="1146"/>
      <c r="D39" s="598" t="s">
        <v>212</v>
      </c>
      <c r="E39" s="598" t="s">
        <v>213</v>
      </c>
      <c r="F39" s="598" t="s">
        <v>214</v>
      </c>
      <c r="G39" s="598" t="s">
        <v>214</v>
      </c>
      <c r="H39" s="598" t="s">
        <v>472</v>
      </c>
      <c r="I39" s="598" t="s">
        <v>29</v>
      </c>
      <c r="J39" s="598" t="s">
        <v>215</v>
      </c>
      <c r="K39" s="598" t="s">
        <v>216</v>
      </c>
      <c r="L39" s="598" t="s">
        <v>216</v>
      </c>
      <c r="M39" s="598" t="s">
        <v>217</v>
      </c>
      <c r="N39" s="598" t="s">
        <v>216</v>
      </c>
      <c r="O39" s="598" t="s">
        <v>218</v>
      </c>
      <c r="P39" s="598" t="s">
        <v>445</v>
      </c>
      <c r="Q39" s="598" t="s">
        <v>219</v>
      </c>
      <c r="R39" s="598" t="s">
        <v>220</v>
      </c>
      <c r="S39" s="598" t="s">
        <v>221</v>
      </c>
      <c r="T39" s="598" t="s">
        <v>221</v>
      </c>
      <c r="U39" s="599"/>
      <c r="V39" s="383"/>
    </row>
    <row r="40" spans="1:23" ht="15" customHeight="1" x14ac:dyDescent="0.25">
      <c r="A40" s="1147" t="str">
        <f>B34</f>
        <v>urb.met/el 3</v>
      </c>
      <c r="B40" s="600">
        <v>1</v>
      </c>
      <c r="C40" s="117"/>
      <c r="D40" s="59"/>
      <c r="E40" s="59"/>
      <c r="F40" s="117"/>
      <c r="G40" s="385"/>
      <c r="H40" s="60"/>
      <c r="I40" s="386"/>
      <c r="J40" s="387"/>
      <c r="K40" s="388"/>
      <c r="L40" s="388"/>
      <c r="M40" s="386"/>
      <c r="N40" s="388"/>
      <c r="O40" s="83"/>
      <c r="P40" s="83"/>
      <c r="Q40" s="386"/>
      <c r="R40" s="386"/>
      <c r="S40" s="386"/>
      <c r="T40" s="389"/>
      <c r="U40" s="390"/>
      <c r="V40" s="260"/>
    </row>
    <row r="41" spans="1:23" x14ac:dyDescent="0.25">
      <c r="A41" s="1147"/>
      <c r="B41" s="601">
        <v>2</v>
      </c>
      <c r="C41" s="58"/>
      <c r="D41" s="52"/>
      <c r="E41" s="52"/>
      <c r="F41" s="58"/>
      <c r="G41" s="391"/>
      <c r="H41" s="58"/>
      <c r="I41" s="392"/>
      <c r="J41" s="393"/>
      <c r="K41" s="388"/>
      <c r="L41" s="394"/>
      <c r="M41" s="392"/>
      <c r="N41" s="394"/>
      <c r="O41" s="74"/>
      <c r="P41" s="74"/>
      <c r="Q41" s="392"/>
      <c r="R41" s="392" t="s">
        <v>222</v>
      </c>
      <c r="S41" s="392"/>
      <c r="T41" s="395"/>
      <c r="U41" s="396"/>
      <c r="V41" s="260"/>
    </row>
    <row r="42" spans="1:23" x14ac:dyDescent="0.25">
      <c r="A42" s="1147"/>
      <c r="B42" s="601">
        <v>3</v>
      </c>
      <c r="C42" s="58"/>
      <c r="D42" s="52"/>
      <c r="E42" s="52"/>
      <c r="F42" s="58"/>
      <c r="G42" s="391"/>
      <c r="H42" s="58"/>
      <c r="I42" s="392"/>
      <c r="J42" s="393"/>
      <c r="K42" s="388"/>
      <c r="L42" s="394"/>
      <c r="M42" s="392"/>
      <c r="N42" s="394"/>
      <c r="O42" s="74"/>
      <c r="P42" s="74"/>
      <c r="Q42" s="392"/>
      <c r="R42" s="392"/>
      <c r="S42" s="392"/>
      <c r="T42" s="395"/>
      <c r="U42" s="396"/>
      <c r="V42" s="260"/>
    </row>
    <row r="43" spans="1:23" x14ac:dyDescent="0.25">
      <c r="A43" s="1147"/>
      <c r="B43" s="601">
        <v>4</v>
      </c>
      <c r="C43" s="58"/>
      <c r="D43" s="52"/>
      <c r="E43" s="52"/>
      <c r="F43" s="58"/>
      <c r="G43" s="391"/>
      <c r="H43" s="58"/>
      <c r="I43" s="392"/>
      <c r="J43" s="393"/>
      <c r="K43" s="388"/>
      <c r="L43" s="394"/>
      <c r="M43" s="392"/>
      <c r="N43" s="394"/>
      <c r="O43" s="74"/>
      <c r="P43" s="74"/>
      <c r="Q43" s="392"/>
      <c r="R43" s="392"/>
      <c r="S43" s="392"/>
      <c r="T43" s="395"/>
      <c r="U43" s="396"/>
      <c r="V43" s="260"/>
    </row>
    <row r="44" spans="1:23" x14ac:dyDescent="0.25">
      <c r="A44" s="1147"/>
      <c r="B44" s="601">
        <v>5</v>
      </c>
      <c r="C44" s="58"/>
      <c r="D44" s="52"/>
      <c r="E44" s="52"/>
      <c r="F44" s="58"/>
      <c r="G44" s="391"/>
      <c r="H44" s="58"/>
      <c r="I44" s="392"/>
      <c r="J44" s="393"/>
      <c r="K44" s="388"/>
      <c r="L44" s="394"/>
      <c r="M44" s="392"/>
      <c r="N44" s="394"/>
      <c r="O44" s="74"/>
      <c r="P44" s="74"/>
      <c r="Q44" s="392"/>
      <c r="R44" s="392"/>
      <c r="S44" s="392"/>
      <c r="T44" s="395"/>
      <c r="U44" s="396"/>
      <c r="V44" s="260"/>
    </row>
    <row r="45" spans="1:23" x14ac:dyDescent="0.25">
      <c r="A45" s="1147"/>
      <c r="B45" s="601">
        <v>6</v>
      </c>
      <c r="C45" s="58"/>
      <c r="D45" s="52"/>
      <c r="E45" s="52"/>
      <c r="F45" s="58"/>
      <c r="G45" s="391"/>
      <c r="H45" s="58"/>
      <c r="I45" s="392"/>
      <c r="J45" s="393"/>
      <c r="K45" s="388"/>
      <c r="L45" s="394"/>
      <c r="M45" s="392"/>
      <c r="N45" s="394"/>
      <c r="O45" s="74"/>
      <c r="P45" s="74"/>
      <c r="Q45" s="392"/>
      <c r="R45" s="392"/>
      <c r="S45" s="392"/>
      <c r="T45" s="395"/>
      <c r="U45" s="396"/>
      <c r="V45" s="260"/>
    </row>
    <row r="46" spans="1:23" x14ac:dyDescent="0.25">
      <c r="A46" s="1147"/>
      <c r="B46" s="601">
        <v>7</v>
      </c>
      <c r="C46" s="58"/>
      <c r="D46" s="52"/>
      <c r="E46" s="52"/>
      <c r="F46" s="58"/>
      <c r="G46" s="391"/>
      <c r="H46" s="58"/>
      <c r="I46" s="392"/>
      <c r="J46" s="393"/>
      <c r="K46" s="388"/>
      <c r="L46" s="394"/>
      <c r="M46" s="392"/>
      <c r="N46" s="394"/>
      <c r="O46" s="74"/>
      <c r="P46" s="74"/>
      <c r="Q46" s="392"/>
      <c r="R46" s="392"/>
      <c r="S46" s="392"/>
      <c r="T46" s="395"/>
      <c r="U46" s="396"/>
      <c r="V46" s="260"/>
    </row>
    <row r="47" spans="1:23" x14ac:dyDescent="0.25">
      <c r="A47" s="1147"/>
      <c r="B47" s="601">
        <v>8</v>
      </c>
      <c r="C47" s="58"/>
      <c r="D47" s="52"/>
      <c r="E47" s="52"/>
      <c r="F47" s="58"/>
      <c r="G47" s="391"/>
      <c r="H47" s="58"/>
      <c r="I47" s="392"/>
      <c r="J47" s="393"/>
      <c r="K47" s="388"/>
      <c r="L47" s="394"/>
      <c r="M47" s="392"/>
      <c r="N47" s="394"/>
      <c r="O47" s="74"/>
      <c r="P47" s="74"/>
      <c r="Q47" s="392"/>
      <c r="R47" s="392"/>
      <c r="S47" s="392"/>
      <c r="T47" s="395"/>
      <c r="U47" s="396"/>
      <c r="V47" s="260"/>
    </row>
    <row r="48" spans="1:23" x14ac:dyDescent="0.25">
      <c r="A48" s="1147"/>
      <c r="B48" s="601">
        <v>9</v>
      </c>
      <c r="C48" s="58"/>
      <c r="D48" s="52"/>
      <c r="E48" s="52"/>
      <c r="F48" s="58"/>
      <c r="G48" s="391"/>
      <c r="H48" s="58"/>
      <c r="I48" s="392"/>
      <c r="J48" s="393"/>
      <c r="K48" s="388"/>
      <c r="L48" s="394"/>
      <c r="M48" s="392"/>
      <c r="N48" s="394"/>
      <c r="O48" s="74"/>
      <c r="P48" s="74"/>
      <c r="Q48" s="392"/>
      <c r="R48" s="392"/>
      <c r="S48" s="392"/>
      <c r="T48" s="395"/>
      <c r="U48" s="396"/>
      <c r="V48" s="260"/>
    </row>
    <row r="49" spans="1:23" ht="15.75" thickBot="1" x14ac:dyDescent="0.3">
      <c r="A49" s="1148"/>
      <c r="B49" s="603">
        <v>10</v>
      </c>
      <c r="C49" s="67"/>
      <c r="D49" s="66"/>
      <c r="E49" s="66"/>
      <c r="F49" s="67"/>
      <c r="G49" s="397"/>
      <c r="H49" s="67"/>
      <c r="I49" s="398"/>
      <c r="J49" s="399"/>
      <c r="K49" s="586"/>
      <c r="L49" s="400"/>
      <c r="M49" s="398"/>
      <c r="N49" s="400"/>
      <c r="O49" s="75"/>
      <c r="P49" s="75"/>
      <c r="Q49" s="398"/>
      <c r="R49" s="398"/>
      <c r="S49" s="398"/>
      <c r="T49" s="401"/>
      <c r="U49" s="402"/>
      <c r="V49" s="260"/>
    </row>
    <row r="50" spans="1:23" ht="25.5" thickBot="1" x14ac:dyDescent="0.3">
      <c r="A50" s="459"/>
      <c r="C50" s="460"/>
      <c r="D50" s="461"/>
      <c r="E50" s="581" t="s">
        <v>223</v>
      </c>
      <c r="F50" s="582">
        <f>COUNTA(F40:F49)</f>
        <v>0</v>
      </c>
      <c r="G50" s="583">
        <f>COUNTA(G40:G49)</f>
        <v>0</v>
      </c>
      <c r="H50" s="460"/>
      <c r="I50" s="377"/>
      <c r="J50" s="462"/>
      <c r="K50" s="462"/>
      <c r="L50" s="463"/>
      <c r="M50" s="1107" t="s">
        <v>354</v>
      </c>
      <c r="N50" s="1108"/>
      <c r="O50" s="589">
        <f>SUM(O40:O49)</f>
        <v>0</v>
      </c>
      <c r="P50" s="590">
        <f>SUM(P40:P49)</f>
        <v>0</v>
      </c>
      <c r="Q50" s="377"/>
      <c r="R50" s="377"/>
      <c r="S50" s="377"/>
      <c r="T50" s="381"/>
      <c r="U50" s="381"/>
      <c r="V50" s="260"/>
    </row>
    <row r="51" spans="1:23" ht="18.75" customHeight="1" thickBot="1" x14ac:dyDescent="0.3">
      <c r="A51" s="408"/>
      <c r="B51" s="409"/>
      <c r="C51" s="342"/>
      <c r="D51" s="342"/>
      <c r="E51" s="342"/>
      <c r="F51" s="409"/>
      <c r="G51" s="342"/>
      <c r="H51" s="342"/>
      <c r="I51" s="409"/>
      <c r="J51" s="409"/>
      <c r="K51" s="409"/>
      <c r="L51" s="342"/>
      <c r="M51" s="465"/>
      <c r="N51" s="465"/>
      <c r="O51" s="466"/>
      <c r="P51" s="466"/>
      <c r="Q51" s="342"/>
      <c r="R51" s="342"/>
      <c r="S51" s="342"/>
      <c r="T51" s="410"/>
      <c r="U51" s="411"/>
      <c r="V51" s="348"/>
    </row>
    <row r="52" spans="1:23" ht="15.75" thickBot="1" x14ac:dyDescent="0.3">
      <c r="A52" s="378"/>
      <c r="B52" s="256"/>
      <c r="C52" s="187"/>
      <c r="D52" s="187"/>
      <c r="E52" s="187"/>
      <c r="F52" s="256"/>
      <c r="G52" s="187"/>
      <c r="H52" s="187"/>
      <c r="I52" s="256"/>
      <c r="J52" s="256"/>
      <c r="K52" s="256"/>
      <c r="L52" s="187"/>
      <c r="M52" s="187"/>
      <c r="N52" s="187"/>
      <c r="O52" s="187"/>
      <c r="P52" s="187"/>
      <c r="Q52" s="187"/>
      <c r="R52" s="187"/>
      <c r="S52" s="187"/>
      <c r="T52" s="379"/>
      <c r="U52" s="379"/>
      <c r="V52" s="258"/>
    </row>
    <row r="53" spans="1:23" ht="15.75" thickBot="1" x14ac:dyDescent="0.3">
      <c r="A53" s="592" t="s">
        <v>9</v>
      </c>
      <c r="B53" s="1100" t="s">
        <v>451</v>
      </c>
      <c r="C53" s="1101"/>
      <c r="E53" s="1155" t="s">
        <v>189</v>
      </c>
      <c r="F53" s="1156"/>
      <c r="G53" s="1104">
        <f>VLOOKUP(B53,'Urbano.Piano inv. forn'!$D$60:$H$79,3,FALSE)</f>
        <v>0</v>
      </c>
      <c r="H53" s="1105"/>
      <c r="I53" s="44"/>
      <c r="J53" s="1155" t="s">
        <v>190</v>
      </c>
      <c r="K53" s="1157"/>
      <c r="L53" s="1156"/>
      <c r="M53" s="1104">
        <f>VLOOKUP(B53,'Urbano.Piano inv. forn'!$D$60:$H$79,4,FALSE)</f>
        <v>0</v>
      </c>
      <c r="N53" s="1105"/>
      <c r="P53" s="593" t="s">
        <v>191</v>
      </c>
      <c r="Q53" s="380"/>
      <c r="S53" s="602" t="s">
        <v>192</v>
      </c>
      <c r="T53" s="1085"/>
      <c r="U53" s="1086"/>
      <c r="V53" s="260"/>
    </row>
    <row r="54" spans="1:23" ht="13.5" customHeight="1" thickBot="1" x14ac:dyDescent="0.3">
      <c r="A54" s="68"/>
      <c r="B54" s="54"/>
      <c r="C54" s="54"/>
      <c r="E54" s="55"/>
      <c r="F54" s="55"/>
      <c r="G54" s="56"/>
      <c r="H54" s="56"/>
      <c r="I54" s="44"/>
      <c r="J54" s="55"/>
      <c r="K54" s="55"/>
      <c r="L54" s="55"/>
      <c r="M54" s="56"/>
      <c r="N54" s="56"/>
      <c r="P54" s="57"/>
      <c r="S54" s="53"/>
      <c r="T54" s="381"/>
      <c r="V54" s="69"/>
      <c r="W54" s="377"/>
    </row>
    <row r="55" spans="1:23" ht="33.75" customHeight="1" thickBot="1" x14ac:dyDescent="0.3">
      <c r="A55" s="1149" t="s">
        <v>12</v>
      </c>
      <c r="B55" s="1150"/>
      <c r="C55" s="1150"/>
      <c r="D55" s="1151"/>
      <c r="E55" s="1090">
        <f>VLOOKUP(B53,'Urbano.Piano inv. forn'!$D$60:$V$79,17,FALSE)</f>
        <v>0</v>
      </c>
      <c r="F55" s="1091"/>
      <c r="G55" s="1091"/>
      <c r="H55" s="1092"/>
      <c r="I55" s="44"/>
      <c r="J55" s="1152" t="s">
        <v>56</v>
      </c>
      <c r="K55" s="1153"/>
      <c r="L55" s="1154"/>
      <c r="M55" s="1090">
        <f>VLOOKUP(B53,'Urbano.Piano inv. forn'!$D$60:$V$79,19,FALSE)</f>
        <v>0</v>
      </c>
      <c r="N55" s="1092"/>
      <c r="O55" s="65"/>
      <c r="P55" s="594" t="s">
        <v>14</v>
      </c>
      <c r="Q55" s="70">
        <f>M55+E55</f>
        <v>0</v>
      </c>
      <c r="S55" s="602" t="s">
        <v>193</v>
      </c>
      <c r="T55" s="1085"/>
      <c r="U55" s="1086"/>
      <c r="V55" s="69"/>
      <c r="W55" s="377"/>
    </row>
    <row r="56" spans="1:23" ht="33.75" customHeight="1" thickBot="1" x14ac:dyDescent="0.3">
      <c r="A56" s="71"/>
      <c r="B56" s="72"/>
      <c r="C56" s="72"/>
      <c r="D56" s="72"/>
      <c r="E56" s="73"/>
      <c r="F56" s="73"/>
      <c r="G56" s="73"/>
      <c r="H56" s="73"/>
      <c r="I56" s="44"/>
      <c r="J56" s="55"/>
      <c r="K56" s="55"/>
      <c r="L56" s="55"/>
      <c r="M56" s="73"/>
      <c r="N56" s="73"/>
      <c r="O56" s="65"/>
      <c r="P56" s="53"/>
      <c r="Q56" s="65"/>
      <c r="S56" s="53"/>
      <c r="T56" s="382"/>
      <c r="U56" s="382"/>
      <c r="V56" s="69"/>
      <c r="W56" s="377"/>
    </row>
    <row r="57" spans="1:23" s="101" customFormat="1" ht="72" customHeight="1" x14ac:dyDescent="0.25">
      <c r="A57" s="1143" t="s">
        <v>194</v>
      </c>
      <c r="B57" s="1145" t="s">
        <v>195</v>
      </c>
      <c r="C57" s="1145" t="s">
        <v>196</v>
      </c>
      <c r="D57" s="595" t="s">
        <v>197</v>
      </c>
      <c r="E57" s="591" t="s">
        <v>198</v>
      </c>
      <c r="F57" s="595" t="s">
        <v>199</v>
      </c>
      <c r="G57" s="595" t="s">
        <v>200</v>
      </c>
      <c r="H57" s="596" t="s">
        <v>168</v>
      </c>
      <c r="I57" s="596" t="s">
        <v>201</v>
      </c>
      <c r="J57" s="596" t="s">
        <v>202</v>
      </c>
      <c r="K57" s="596" t="s">
        <v>444</v>
      </c>
      <c r="L57" s="596" t="s">
        <v>203</v>
      </c>
      <c r="M57" s="596" t="s">
        <v>204</v>
      </c>
      <c r="N57" s="596" t="s">
        <v>205</v>
      </c>
      <c r="O57" s="596" t="s">
        <v>206</v>
      </c>
      <c r="P57" s="596" t="s">
        <v>207</v>
      </c>
      <c r="Q57" s="596" t="s">
        <v>208</v>
      </c>
      <c r="R57" s="596" t="s">
        <v>209</v>
      </c>
      <c r="S57" s="596" t="s">
        <v>210</v>
      </c>
      <c r="T57" s="596" t="s">
        <v>476</v>
      </c>
      <c r="U57" s="597" t="s">
        <v>211</v>
      </c>
      <c r="V57" s="383"/>
    </row>
    <row r="58" spans="1:23" s="101" customFormat="1" ht="33.950000000000003" customHeight="1" thickBot="1" x14ac:dyDescent="0.3">
      <c r="A58" s="1144"/>
      <c r="B58" s="1146"/>
      <c r="C58" s="1146"/>
      <c r="D58" s="598" t="s">
        <v>212</v>
      </c>
      <c r="E58" s="598" t="s">
        <v>213</v>
      </c>
      <c r="F58" s="598" t="s">
        <v>214</v>
      </c>
      <c r="G58" s="598" t="s">
        <v>214</v>
      </c>
      <c r="H58" s="598" t="s">
        <v>472</v>
      </c>
      <c r="I58" s="598" t="s">
        <v>29</v>
      </c>
      <c r="J58" s="598" t="s">
        <v>215</v>
      </c>
      <c r="K58" s="598" t="s">
        <v>216</v>
      </c>
      <c r="L58" s="598" t="s">
        <v>216</v>
      </c>
      <c r="M58" s="598" t="s">
        <v>217</v>
      </c>
      <c r="N58" s="598" t="s">
        <v>216</v>
      </c>
      <c r="O58" s="598" t="s">
        <v>218</v>
      </c>
      <c r="P58" s="598" t="s">
        <v>445</v>
      </c>
      <c r="Q58" s="598" t="s">
        <v>219</v>
      </c>
      <c r="R58" s="598" t="s">
        <v>220</v>
      </c>
      <c r="S58" s="598" t="s">
        <v>221</v>
      </c>
      <c r="T58" s="598" t="s">
        <v>221</v>
      </c>
      <c r="U58" s="599"/>
      <c r="V58" s="383"/>
    </row>
    <row r="59" spans="1:23" ht="15" customHeight="1" x14ac:dyDescent="0.25">
      <c r="A59" s="1147" t="str">
        <f>B53</f>
        <v>urb.met/el 3</v>
      </c>
      <c r="B59" s="600">
        <v>1</v>
      </c>
      <c r="C59" s="117"/>
      <c r="D59" s="59"/>
      <c r="E59" s="59"/>
      <c r="F59" s="117"/>
      <c r="G59" s="385"/>
      <c r="H59" s="60"/>
      <c r="I59" s="386"/>
      <c r="J59" s="387"/>
      <c r="K59" s="388"/>
      <c r="L59" s="388"/>
      <c r="M59" s="386"/>
      <c r="N59" s="388"/>
      <c r="O59" s="83"/>
      <c r="P59" s="83"/>
      <c r="Q59" s="386"/>
      <c r="R59" s="386"/>
      <c r="S59" s="386"/>
      <c r="T59" s="389"/>
      <c r="U59" s="390"/>
      <c r="V59" s="260"/>
    </row>
    <row r="60" spans="1:23" x14ac:dyDescent="0.25">
      <c r="A60" s="1147"/>
      <c r="B60" s="601">
        <v>2</v>
      </c>
      <c r="C60" s="58"/>
      <c r="D60" s="52"/>
      <c r="E60" s="52"/>
      <c r="F60" s="58"/>
      <c r="G60" s="391"/>
      <c r="H60" s="58"/>
      <c r="I60" s="392"/>
      <c r="J60" s="393"/>
      <c r="K60" s="388"/>
      <c r="L60" s="394"/>
      <c r="M60" s="392"/>
      <c r="N60" s="394"/>
      <c r="O60" s="74"/>
      <c r="P60" s="74"/>
      <c r="Q60" s="392"/>
      <c r="R60" s="392" t="s">
        <v>222</v>
      </c>
      <c r="S60" s="392"/>
      <c r="T60" s="395"/>
      <c r="U60" s="396"/>
      <c r="V60" s="260"/>
    </row>
    <row r="61" spans="1:23" x14ac:dyDescent="0.25">
      <c r="A61" s="1147"/>
      <c r="B61" s="601">
        <v>3</v>
      </c>
      <c r="C61" s="58"/>
      <c r="D61" s="52"/>
      <c r="E61" s="52"/>
      <c r="F61" s="58"/>
      <c r="G61" s="391"/>
      <c r="H61" s="58"/>
      <c r="I61" s="392"/>
      <c r="J61" s="393"/>
      <c r="K61" s="388"/>
      <c r="L61" s="394"/>
      <c r="M61" s="392"/>
      <c r="N61" s="394"/>
      <c r="O61" s="74"/>
      <c r="P61" s="74"/>
      <c r="Q61" s="392"/>
      <c r="R61" s="392"/>
      <c r="S61" s="392"/>
      <c r="T61" s="395"/>
      <c r="U61" s="396"/>
      <c r="V61" s="260"/>
    </row>
    <row r="62" spans="1:23" x14ac:dyDescent="0.25">
      <c r="A62" s="1147"/>
      <c r="B62" s="601">
        <v>4</v>
      </c>
      <c r="C62" s="58"/>
      <c r="D62" s="52"/>
      <c r="E62" s="52"/>
      <c r="F62" s="58"/>
      <c r="G62" s="391"/>
      <c r="H62" s="58"/>
      <c r="I62" s="392"/>
      <c r="J62" s="393"/>
      <c r="K62" s="388"/>
      <c r="L62" s="394"/>
      <c r="M62" s="392"/>
      <c r="N62" s="394"/>
      <c r="O62" s="74"/>
      <c r="P62" s="74"/>
      <c r="Q62" s="392"/>
      <c r="R62" s="392"/>
      <c r="S62" s="392"/>
      <c r="T62" s="395"/>
      <c r="U62" s="396"/>
      <c r="V62" s="260"/>
    </row>
    <row r="63" spans="1:23" x14ac:dyDescent="0.25">
      <c r="A63" s="1147"/>
      <c r="B63" s="601">
        <v>5</v>
      </c>
      <c r="C63" s="58"/>
      <c r="D63" s="52"/>
      <c r="E63" s="52"/>
      <c r="F63" s="58"/>
      <c r="G63" s="391"/>
      <c r="H63" s="58"/>
      <c r="I63" s="392"/>
      <c r="J63" s="393"/>
      <c r="K63" s="388"/>
      <c r="L63" s="394"/>
      <c r="M63" s="392"/>
      <c r="N63" s="394"/>
      <c r="O63" s="74"/>
      <c r="P63" s="74"/>
      <c r="Q63" s="392"/>
      <c r="R63" s="392"/>
      <c r="S63" s="392"/>
      <c r="T63" s="395"/>
      <c r="U63" s="396"/>
      <c r="V63" s="260"/>
    </row>
    <row r="64" spans="1:23" x14ac:dyDescent="0.25">
      <c r="A64" s="1147"/>
      <c r="B64" s="601">
        <v>6</v>
      </c>
      <c r="C64" s="58"/>
      <c r="D64" s="52"/>
      <c r="E64" s="52"/>
      <c r="F64" s="58"/>
      <c r="G64" s="391"/>
      <c r="H64" s="58"/>
      <c r="I64" s="392"/>
      <c r="J64" s="393"/>
      <c r="K64" s="388"/>
      <c r="L64" s="394"/>
      <c r="M64" s="392"/>
      <c r="N64" s="394"/>
      <c r="O64" s="74"/>
      <c r="P64" s="74"/>
      <c r="Q64" s="392"/>
      <c r="R64" s="392"/>
      <c r="S64" s="392"/>
      <c r="T64" s="395"/>
      <c r="U64" s="396"/>
      <c r="V64" s="260"/>
    </row>
    <row r="65" spans="1:23" x14ac:dyDescent="0.25">
      <c r="A65" s="1147"/>
      <c r="B65" s="601">
        <v>7</v>
      </c>
      <c r="C65" s="58"/>
      <c r="D65" s="52"/>
      <c r="E65" s="52"/>
      <c r="F65" s="58"/>
      <c r="G65" s="391"/>
      <c r="H65" s="58"/>
      <c r="I65" s="392"/>
      <c r="J65" s="393"/>
      <c r="K65" s="388"/>
      <c r="L65" s="394"/>
      <c r="M65" s="392"/>
      <c r="N65" s="394"/>
      <c r="O65" s="74"/>
      <c r="P65" s="74"/>
      <c r="Q65" s="392"/>
      <c r="R65" s="392"/>
      <c r="S65" s="392"/>
      <c r="T65" s="395"/>
      <c r="U65" s="396"/>
      <c r="V65" s="260"/>
    </row>
    <row r="66" spans="1:23" x14ac:dyDescent="0.25">
      <c r="A66" s="1147"/>
      <c r="B66" s="601">
        <v>8</v>
      </c>
      <c r="C66" s="58"/>
      <c r="D66" s="52"/>
      <c r="E66" s="52"/>
      <c r="F66" s="58"/>
      <c r="G66" s="391"/>
      <c r="H66" s="58"/>
      <c r="I66" s="392"/>
      <c r="J66" s="393"/>
      <c r="K66" s="388"/>
      <c r="L66" s="394"/>
      <c r="M66" s="392"/>
      <c r="N66" s="394"/>
      <c r="O66" s="74"/>
      <c r="P66" s="74"/>
      <c r="Q66" s="392"/>
      <c r="R66" s="392"/>
      <c r="S66" s="392"/>
      <c r="T66" s="395"/>
      <c r="U66" s="396"/>
      <c r="V66" s="260"/>
    </row>
    <row r="67" spans="1:23" x14ac:dyDescent="0.25">
      <c r="A67" s="1147"/>
      <c r="B67" s="601">
        <v>9</v>
      </c>
      <c r="C67" s="58"/>
      <c r="D67" s="52"/>
      <c r="E67" s="52"/>
      <c r="F67" s="58"/>
      <c r="G67" s="391"/>
      <c r="H67" s="58"/>
      <c r="I67" s="392"/>
      <c r="J67" s="393"/>
      <c r="K67" s="388"/>
      <c r="L67" s="394"/>
      <c r="M67" s="392"/>
      <c r="N67" s="394"/>
      <c r="O67" s="74"/>
      <c r="P67" s="74"/>
      <c r="Q67" s="392"/>
      <c r="R67" s="392"/>
      <c r="S67" s="392"/>
      <c r="T67" s="395"/>
      <c r="U67" s="396"/>
      <c r="V67" s="260"/>
    </row>
    <row r="68" spans="1:23" ht="15.75" thickBot="1" x14ac:dyDescent="0.3">
      <c r="A68" s="1148"/>
      <c r="B68" s="603">
        <v>10</v>
      </c>
      <c r="C68" s="67"/>
      <c r="D68" s="66"/>
      <c r="E68" s="66"/>
      <c r="F68" s="67"/>
      <c r="G68" s="397"/>
      <c r="H68" s="67"/>
      <c r="I68" s="398"/>
      <c r="J68" s="399"/>
      <c r="K68" s="586"/>
      <c r="L68" s="400"/>
      <c r="M68" s="398"/>
      <c r="N68" s="400"/>
      <c r="O68" s="75"/>
      <c r="P68" s="75"/>
      <c r="Q68" s="398"/>
      <c r="R68" s="398"/>
      <c r="S68" s="398"/>
      <c r="T68" s="401"/>
      <c r="U68" s="402"/>
      <c r="V68" s="260"/>
    </row>
    <row r="69" spans="1:23" ht="25.5" thickBot="1" x14ac:dyDescent="0.3">
      <c r="A69" s="459"/>
      <c r="C69" s="460"/>
      <c r="D69" s="461"/>
      <c r="E69" s="581" t="s">
        <v>223</v>
      </c>
      <c r="F69" s="582">
        <f>COUNTA(F59:F68)</f>
        <v>0</v>
      </c>
      <c r="G69" s="583">
        <f>COUNTA(G59:G68)</f>
        <v>0</v>
      </c>
      <c r="H69" s="460"/>
      <c r="I69" s="377"/>
      <c r="J69" s="462"/>
      <c r="K69" s="462"/>
      <c r="L69" s="463"/>
      <c r="M69" s="1107" t="s">
        <v>354</v>
      </c>
      <c r="N69" s="1108"/>
      <c r="O69" s="589">
        <f>SUM(O59:O68)</f>
        <v>0</v>
      </c>
      <c r="P69" s="590">
        <f>SUM(P59:P68)</f>
        <v>0</v>
      </c>
      <c r="Q69" s="377"/>
      <c r="R69" s="377"/>
      <c r="S69" s="377"/>
      <c r="T69" s="381"/>
      <c r="U69" s="381"/>
      <c r="V69" s="260"/>
    </row>
    <row r="70" spans="1:23" ht="18.75" customHeight="1" thickBot="1" x14ac:dyDescent="0.3">
      <c r="A70" s="408"/>
      <c r="B70" s="409"/>
      <c r="C70" s="342"/>
      <c r="D70" s="342"/>
      <c r="E70" s="342"/>
      <c r="F70" s="409"/>
      <c r="G70" s="342"/>
      <c r="H70" s="342"/>
      <c r="I70" s="409"/>
      <c r="J70" s="409"/>
      <c r="K70" s="409"/>
      <c r="L70" s="342"/>
      <c r="M70" s="465"/>
      <c r="N70" s="465"/>
      <c r="O70" s="466"/>
      <c r="P70" s="466"/>
      <c r="Q70" s="342"/>
      <c r="R70" s="342"/>
      <c r="S70" s="342"/>
      <c r="T70" s="410"/>
      <c r="U70" s="411"/>
      <c r="V70" s="348"/>
    </row>
    <row r="71" spans="1:23" ht="15.75" thickBot="1" x14ac:dyDescent="0.3">
      <c r="A71" s="378"/>
      <c r="B71" s="256"/>
      <c r="C71" s="187"/>
      <c r="D71" s="187"/>
      <c r="E71" s="187"/>
      <c r="F71" s="256"/>
      <c r="G71" s="187"/>
      <c r="H71" s="187"/>
      <c r="I71" s="256"/>
      <c r="J71" s="256"/>
      <c r="K71" s="256"/>
      <c r="L71" s="187"/>
      <c r="M71" s="187"/>
      <c r="N71" s="187"/>
      <c r="O71" s="187"/>
      <c r="P71" s="187"/>
      <c r="Q71" s="187"/>
      <c r="R71" s="187"/>
      <c r="S71" s="187"/>
      <c r="T71" s="379"/>
      <c r="U71" s="379"/>
      <c r="V71" s="258"/>
    </row>
    <row r="72" spans="1:23" ht="15.75" thickBot="1" x14ac:dyDescent="0.3">
      <c r="A72" s="592" t="s">
        <v>9</v>
      </c>
      <c r="B72" s="1100" t="s">
        <v>451</v>
      </c>
      <c r="C72" s="1101"/>
      <c r="E72" s="1155" t="s">
        <v>189</v>
      </c>
      <c r="F72" s="1156"/>
      <c r="G72" s="1104">
        <f>VLOOKUP(B72,'Urbano.Piano inv. forn'!$D$60:$H$79,3,FALSE)</f>
        <v>0</v>
      </c>
      <c r="H72" s="1105"/>
      <c r="I72" s="44"/>
      <c r="J72" s="1155" t="s">
        <v>190</v>
      </c>
      <c r="K72" s="1157"/>
      <c r="L72" s="1156"/>
      <c r="M72" s="1104">
        <f>VLOOKUP(B72,'Urbano.Piano inv. forn'!$D$60:$H$79,4,FALSE)</f>
        <v>0</v>
      </c>
      <c r="N72" s="1105"/>
      <c r="P72" s="593" t="s">
        <v>191</v>
      </c>
      <c r="Q72" s="380"/>
      <c r="S72" s="602" t="s">
        <v>192</v>
      </c>
      <c r="T72" s="1085"/>
      <c r="U72" s="1086"/>
      <c r="V72" s="260"/>
    </row>
    <row r="73" spans="1:23" ht="13.5" customHeight="1" thickBot="1" x14ac:dyDescent="0.3">
      <c r="A73" s="68"/>
      <c r="B73" s="54"/>
      <c r="C73" s="54"/>
      <c r="E73" s="55"/>
      <c r="F73" s="55"/>
      <c r="G73" s="56"/>
      <c r="H73" s="56"/>
      <c r="I73" s="44"/>
      <c r="J73" s="55"/>
      <c r="K73" s="55"/>
      <c r="L73" s="55"/>
      <c r="M73" s="56"/>
      <c r="N73" s="56"/>
      <c r="P73" s="57"/>
      <c r="S73" s="53"/>
      <c r="T73" s="381"/>
      <c r="V73" s="69"/>
      <c r="W73" s="377"/>
    </row>
    <row r="74" spans="1:23" ht="33.75" customHeight="1" thickBot="1" x14ac:dyDescent="0.3">
      <c r="A74" s="1149" t="s">
        <v>12</v>
      </c>
      <c r="B74" s="1150"/>
      <c r="C74" s="1150"/>
      <c r="D74" s="1151"/>
      <c r="E74" s="1090">
        <f>VLOOKUP(B72,'Urbano.Piano inv. forn'!$D$60:$V$79,17,FALSE)</f>
        <v>0</v>
      </c>
      <c r="F74" s="1091"/>
      <c r="G74" s="1091"/>
      <c r="H74" s="1092"/>
      <c r="I74" s="44"/>
      <c r="J74" s="1152" t="s">
        <v>56</v>
      </c>
      <c r="K74" s="1153"/>
      <c r="L74" s="1154"/>
      <c r="M74" s="1090">
        <f>VLOOKUP(B72,'Urbano.Piano inv. forn'!$D$60:$V$79,19,FALSE)</f>
        <v>0</v>
      </c>
      <c r="N74" s="1092"/>
      <c r="O74" s="65"/>
      <c r="P74" s="594" t="s">
        <v>14</v>
      </c>
      <c r="Q74" s="70">
        <f>M74+E74</f>
        <v>0</v>
      </c>
      <c r="S74" s="602" t="s">
        <v>193</v>
      </c>
      <c r="T74" s="1085"/>
      <c r="U74" s="1086"/>
      <c r="V74" s="69"/>
      <c r="W74" s="377"/>
    </row>
    <row r="75" spans="1:23" ht="33.75" customHeight="1" thickBot="1" x14ac:dyDescent="0.3">
      <c r="A75" s="71"/>
      <c r="B75" s="72"/>
      <c r="C75" s="72"/>
      <c r="D75" s="72"/>
      <c r="E75" s="73"/>
      <c r="F75" s="73"/>
      <c r="G75" s="73"/>
      <c r="H75" s="73"/>
      <c r="I75" s="44"/>
      <c r="J75" s="55"/>
      <c r="K75" s="55"/>
      <c r="L75" s="55"/>
      <c r="M75" s="73"/>
      <c r="N75" s="73"/>
      <c r="O75" s="65"/>
      <c r="P75" s="53"/>
      <c r="Q75" s="65"/>
      <c r="S75" s="53"/>
      <c r="T75" s="382"/>
      <c r="U75" s="382"/>
      <c r="V75" s="69"/>
      <c r="W75" s="377"/>
    </row>
    <row r="76" spans="1:23" s="101" customFormat="1" ht="72" customHeight="1" x14ac:dyDescent="0.25">
      <c r="A76" s="1143" t="s">
        <v>194</v>
      </c>
      <c r="B76" s="1145" t="s">
        <v>195</v>
      </c>
      <c r="C76" s="1145" t="s">
        <v>196</v>
      </c>
      <c r="D76" s="595" t="s">
        <v>197</v>
      </c>
      <c r="E76" s="591" t="s">
        <v>198</v>
      </c>
      <c r="F76" s="595" t="s">
        <v>199</v>
      </c>
      <c r="G76" s="595" t="s">
        <v>200</v>
      </c>
      <c r="H76" s="596" t="s">
        <v>168</v>
      </c>
      <c r="I76" s="596" t="s">
        <v>201</v>
      </c>
      <c r="J76" s="596" t="s">
        <v>202</v>
      </c>
      <c r="K76" s="596" t="s">
        <v>444</v>
      </c>
      <c r="L76" s="596" t="s">
        <v>203</v>
      </c>
      <c r="M76" s="596" t="s">
        <v>204</v>
      </c>
      <c r="N76" s="596" t="s">
        <v>205</v>
      </c>
      <c r="O76" s="596" t="s">
        <v>206</v>
      </c>
      <c r="P76" s="596" t="s">
        <v>207</v>
      </c>
      <c r="Q76" s="596" t="s">
        <v>208</v>
      </c>
      <c r="R76" s="596" t="s">
        <v>209</v>
      </c>
      <c r="S76" s="596" t="s">
        <v>210</v>
      </c>
      <c r="T76" s="596" t="s">
        <v>476</v>
      </c>
      <c r="U76" s="597" t="s">
        <v>211</v>
      </c>
      <c r="V76" s="383"/>
    </row>
    <row r="77" spans="1:23" s="101" customFormat="1" ht="33.950000000000003" customHeight="1" thickBot="1" x14ac:dyDescent="0.3">
      <c r="A77" s="1144"/>
      <c r="B77" s="1146"/>
      <c r="C77" s="1146"/>
      <c r="D77" s="598" t="s">
        <v>212</v>
      </c>
      <c r="E77" s="598" t="s">
        <v>213</v>
      </c>
      <c r="F77" s="598" t="s">
        <v>214</v>
      </c>
      <c r="G77" s="598" t="s">
        <v>214</v>
      </c>
      <c r="H77" s="598" t="s">
        <v>472</v>
      </c>
      <c r="I77" s="598" t="s">
        <v>29</v>
      </c>
      <c r="J77" s="598" t="s">
        <v>215</v>
      </c>
      <c r="K77" s="598" t="s">
        <v>216</v>
      </c>
      <c r="L77" s="598" t="s">
        <v>216</v>
      </c>
      <c r="M77" s="598" t="s">
        <v>217</v>
      </c>
      <c r="N77" s="598" t="s">
        <v>216</v>
      </c>
      <c r="O77" s="598" t="s">
        <v>218</v>
      </c>
      <c r="P77" s="598" t="s">
        <v>445</v>
      </c>
      <c r="Q77" s="598" t="s">
        <v>219</v>
      </c>
      <c r="R77" s="598" t="s">
        <v>220</v>
      </c>
      <c r="S77" s="598" t="s">
        <v>221</v>
      </c>
      <c r="T77" s="598" t="s">
        <v>221</v>
      </c>
      <c r="U77" s="599"/>
      <c r="V77" s="383"/>
    </row>
    <row r="78" spans="1:23" ht="15" customHeight="1" x14ac:dyDescent="0.25">
      <c r="A78" s="1147" t="str">
        <f>B72</f>
        <v>urb.met/el 3</v>
      </c>
      <c r="B78" s="600">
        <v>1</v>
      </c>
      <c r="C78" s="117"/>
      <c r="D78" s="59"/>
      <c r="E78" s="59"/>
      <c r="F78" s="117"/>
      <c r="G78" s="385"/>
      <c r="H78" s="60"/>
      <c r="I78" s="386"/>
      <c r="J78" s="387"/>
      <c r="K78" s="388"/>
      <c r="L78" s="388"/>
      <c r="M78" s="386"/>
      <c r="N78" s="388"/>
      <c r="O78" s="83"/>
      <c r="P78" s="83"/>
      <c r="Q78" s="386"/>
      <c r="R78" s="386"/>
      <c r="S78" s="386"/>
      <c r="T78" s="389"/>
      <c r="U78" s="390"/>
      <c r="V78" s="260"/>
    </row>
    <row r="79" spans="1:23" x14ac:dyDescent="0.25">
      <c r="A79" s="1147"/>
      <c r="B79" s="601">
        <v>2</v>
      </c>
      <c r="C79" s="58"/>
      <c r="D79" s="52"/>
      <c r="E79" s="52"/>
      <c r="F79" s="58"/>
      <c r="G79" s="391"/>
      <c r="H79" s="58"/>
      <c r="I79" s="392"/>
      <c r="J79" s="393"/>
      <c r="K79" s="388"/>
      <c r="L79" s="394"/>
      <c r="M79" s="392"/>
      <c r="N79" s="394"/>
      <c r="O79" s="74"/>
      <c r="P79" s="74"/>
      <c r="Q79" s="392"/>
      <c r="R79" s="392" t="s">
        <v>222</v>
      </c>
      <c r="S79" s="392"/>
      <c r="T79" s="395"/>
      <c r="U79" s="396"/>
      <c r="V79" s="260"/>
    </row>
    <row r="80" spans="1:23" x14ac:dyDescent="0.25">
      <c r="A80" s="1147"/>
      <c r="B80" s="601">
        <v>3</v>
      </c>
      <c r="C80" s="58"/>
      <c r="D80" s="52"/>
      <c r="E80" s="52"/>
      <c r="F80" s="58"/>
      <c r="G80" s="391"/>
      <c r="H80" s="58"/>
      <c r="I80" s="392"/>
      <c r="J80" s="393"/>
      <c r="K80" s="388"/>
      <c r="L80" s="394"/>
      <c r="M80" s="392"/>
      <c r="N80" s="394"/>
      <c r="O80" s="74"/>
      <c r="P80" s="74"/>
      <c r="Q80" s="392"/>
      <c r="R80" s="392"/>
      <c r="S80" s="392"/>
      <c r="T80" s="395"/>
      <c r="U80" s="396"/>
      <c r="V80" s="260"/>
    </row>
    <row r="81" spans="1:23" x14ac:dyDescent="0.25">
      <c r="A81" s="1147"/>
      <c r="B81" s="601">
        <v>4</v>
      </c>
      <c r="C81" s="58"/>
      <c r="D81" s="52"/>
      <c r="E81" s="52"/>
      <c r="F81" s="58"/>
      <c r="G81" s="391"/>
      <c r="H81" s="58"/>
      <c r="I81" s="392"/>
      <c r="J81" s="393"/>
      <c r="K81" s="388"/>
      <c r="L81" s="394"/>
      <c r="M81" s="392"/>
      <c r="N81" s="394"/>
      <c r="O81" s="74"/>
      <c r="P81" s="74"/>
      <c r="Q81" s="392"/>
      <c r="R81" s="392"/>
      <c r="S81" s="392"/>
      <c r="T81" s="395"/>
      <c r="U81" s="396"/>
      <c r="V81" s="260"/>
    </row>
    <row r="82" spans="1:23" x14ac:dyDescent="0.25">
      <c r="A82" s="1147"/>
      <c r="B82" s="601">
        <v>5</v>
      </c>
      <c r="C82" s="58"/>
      <c r="D82" s="52"/>
      <c r="E82" s="52"/>
      <c r="F82" s="58"/>
      <c r="G82" s="391"/>
      <c r="H82" s="58"/>
      <c r="I82" s="392"/>
      <c r="J82" s="393"/>
      <c r="K82" s="388"/>
      <c r="L82" s="394"/>
      <c r="M82" s="392"/>
      <c r="N82" s="394"/>
      <c r="O82" s="74"/>
      <c r="P82" s="74"/>
      <c r="Q82" s="392"/>
      <c r="R82" s="392"/>
      <c r="S82" s="392"/>
      <c r="T82" s="395"/>
      <c r="U82" s="396"/>
      <c r="V82" s="260"/>
    </row>
    <row r="83" spans="1:23" x14ac:dyDescent="0.25">
      <c r="A83" s="1147"/>
      <c r="B83" s="601">
        <v>6</v>
      </c>
      <c r="C83" s="58"/>
      <c r="D83" s="52"/>
      <c r="E83" s="52"/>
      <c r="F83" s="58"/>
      <c r="G83" s="391"/>
      <c r="H83" s="58"/>
      <c r="I83" s="392"/>
      <c r="J83" s="393"/>
      <c r="K83" s="388"/>
      <c r="L83" s="394"/>
      <c r="M83" s="392"/>
      <c r="N83" s="394"/>
      <c r="O83" s="74"/>
      <c r="P83" s="74"/>
      <c r="Q83" s="392"/>
      <c r="R83" s="392"/>
      <c r="S83" s="392"/>
      <c r="T83" s="395"/>
      <c r="U83" s="396"/>
      <c r="V83" s="260"/>
    </row>
    <row r="84" spans="1:23" x14ac:dyDescent="0.25">
      <c r="A84" s="1147"/>
      <c r="B84" s="601">
        <v>7</v>
      </c>
      <c r="C84" s="58"/>
      <c r="D84" s="52"/>
      <c r="E84" s="52"/>
      <c r="F84" s="58"/>
      <c r="G84" s="391"/>
      <c r="H84" s="58"/>
      <c r="I84" s="392"/>
      <c r="J84" s="393"/>
      <c r="K84" s="388"/>
      <c r="L84" s="394"/>
      <c r="M84" s="392"/>
      <c r="N84" s="394"/>
      <c r="O84" s="74"/>
      <c r="P84" s="74"/>
      <c r="Q84" s="392"/>
      <c r="R84" s="392"/>
      <c r="S84" s="392"/>
      <c r="T84" s="395"/>
      <c r="U84" s="396"/>
      <c r="V84" s="260"/>
    </row>
    <row r="85" spans="1:23" x14ac:dyDescent="0.25">
      <c r="A85" s="1147"/>
      <c r="B85" s="601">
        <v>8</v>
      </c>
      <c r="C85" s="58"/>
      <c r="D85" s="52"/>
      <c r="E85" s="52"/>
      <c r="F85" s="58"/>
      <c r="G85" s="391"/>
      <c r="H85" s="58"/>
      <c r="I85" s="392"/>
      <c r="J85" s="393"/>
      <c r="K85" s="388"/>
      <c r="L85" s="394"/>
      <c r="M85" s="392"/>
      <c r="N85" s="394"/>
      <c r="O85" s="74"/>
      <c r="P85" s="74"/>
      <c r="Q85" s="392"/>
      <c r="R85" s="392"/>
      <c r="S85" s="392"/>
      <c r="T85" s="395"/>
      <c r="U85" s="396"/>
      <c r="V85" s="260"/>
    </row>
    <row r="86" spans="1:23" x14ac:dyDescent="0.25">
      <c r="A86" s="1147"/>
      <c r="B86" s="601">
        <v>9</v>
      </c>
      <c r="C86" s="58"/>
      <c r="D86" s="52"/>
      <c r="E86" s="52"/>
      <c r="F86" s="58"/>
      <c r="G86" s="391"/>
      <c r="H86" s="58"/>
      <c r="I86" s="392"/>
      <c r="J86" s="393"/>
      <c r="K86" s="388"/>
      <c r="L86" s="394"/>
      <c r="M86" s="392"/>
      <c r="N86" s="394"/>
      <c r="O86" s="74"/>
      <c r="P86" s="74"/>
      <c r="Q86" s="392"/>
      <c r="R86" s="392"/>
      <c r="S86" s="392"/>
      <c r="T86" s="395"/>
      <c r="U86" s="396"/>
      <c r="V86" s="260"/>
    </row>
    <row r="87" spans="1:23" ht="15.75" thickBot="1" x14ac:dyDescent="0.3">
      <c r="A87" s="1148"/>
      <c r="B87" s="603">
        <v>10</v>
      </c>
      <c r="C87" s="67"/>
      <c r="D87" s="66"/>
      <c r="E87" s="66"/>
      <c r="F87" s="67"/>
      <c r="G87" s="397"/>
      <c r="H87" s="67"/>
      <c r="I87" s="398"/>
      <c r="J87" s="399"/>
      <c r="K87" s="586"/>
      <c r="L87" s="400"/>
      <c r="M87" s="398"/>
      <c r="N87" s="400"/>
      <c r="O87" s="75"/>
      <c r="P87" s="75"/>
      <c r="Q87" s="398"/>
      <c r="R87" s="398"/>
      <c r="S87" s="398"/>
      <c r="T87" s="401"/>
      <c r="U87" s="402"/>
      <c r="V87" s="260"/>
    </row>
    <row r="88" spans="1:23" ht="25.5" thickBot="1" x14ac:dyDescent="0.3">
      <c r="A88" s="459"/>
      <c r="C88" s="460"/>
      <c r="D88" s="461"/>
      <c r="E88" s="581" t="s">
        <v>223</v>
      </c>
      <c r="F88" s="582">
        <f>COUNTA(F78:F87)</f>
        <v>0</v>
      </c>
      <c r="G88" s="583">
        <f>COUNTA(G78:G87)</f>
        <v>0</v>
      </c>
      <c r="H88" s="460"/>
      <c r="I88" s="377"/>
      <c r="J88" s="462"/>
      <c r="K88" s="462"/>
      <c r="L88" s="463"/>
      <c r="M88" s="1107" t="s">
        <v>354</v>
      </c>
      <c r="N88" s="1108"/>
      <c r="O88" s="589">
        <f>SUM(O78:O87)</f>
        <v>0</v>
      </c>
      <c r="P88" s="590">
        <f>SUM(P78:P87)</f>
        <v>0</v>
      </c>
      <c r="Q88" s="377"/>
      <c r="R88" s="377"/>
      <c r="S88" s="377"/>
      <c r="T88" s="381"/>
      <c r="U88" s="381"/>
      <c r="V88" s="260"/>
    </row>
    <row r="89" spans="1:23" ht="18.75" customHeight="1" thickBot="1" x14ac:dyDescent="0.3">
      <c r="A89" s="408"/>
      <c r="B89" s="409"/>
      <c r="C89" s="342"/>
      <c r="D89" s="342"/>
      <c r="E89" s="342"/>
      <c r="F89" s="409"/>
      <c r="G89" s="342"/>
      <c r="H89" s="342"/>
      <c r="I89" s="409"/>
      <c r="J89" s="409"/>
      <c r="K89" s="409"/>
      <c r="L89" s="342"/>
      <c r="M89" s="465"/>
      <c r="N89" s="465"/>
      <c r="O89" s="466"/>
      <c r="P89" s="466"/>
      <c r="Q89" s="342"/>
      <c r="R89" s="342"/>
      <c r="S89" s="342"/>
      <c r="T89" s="410"/>
      <c r="U89" s="411"/>
      <c r="V89" s="348"/>
    </row>
    <row r="90" spans="1:23" ht="15.75" thickBot="1" x14ac:dyDescent="0.3">
      <c r="A90" s="378"/>
      <c r="B90" s="256"/>
      <c r="C90" s="187"/>
      <c r="D90" s="187"/>
      <c r="E90" s="187"/>
      <c r="F90" s="256"/>
      <c r="G90" s="187"/>
      <c r="H90" s="187"/>
      <c r="I90" s="256"/>
      <c r="J90" s="256"/>
      <c r="K90" s="256"/>
      <c r="L90" s="187"/>
      <c r="M90" s="187"/>
      <c r="N90" s="187"/>
      <c r="O90" s="187"/>
      <c r="P90" s="187"/>
      <c r="Q90" s="187"/>
      <c r="R90" s="187"/>
      <c r="S90" s="187"/>
      <c r="T90" s="379"/>
      <c r="U90" s="379"/>
      <c r="V90" s="258"/>
    </row>
    <row r="91" spans="1:23" ht="15.75" thickBot="1" x14ac:dyDescent="0.3">
      <c r="A91" s="592" t="s">
        <v>9</v>
      </c>
      <c r="B91" s="1100" t="s">
        <v>451</v>
      </c>
      <c r="C91" s="1101"/>
      <c r="E91" s="1155" t="s">
        <v>189</v>
      </c>
      <c r="F91" s="1156"/>
      <c r="G91" s="1104">
        <f>VLOOKUP(B91,'Urbano.Piano inv. forn'!$D$60:$H$79,3,FALSE)</f>
        <v>0</v>
      </c>
      <c r="H91" s="1105"/>
      <c r="I91" s="44"/>
      <c r="J91" s="1155" t="s">
        <v>190</v>
      </c>
      <c r="K91" s="1157"/>
      <c r="L91" s="1156"/>
      <c r="M91" s="1104">
        <f>VLOOKUP(B91,'Urbano.Piano inv. forn'!$D$60:$H$79,4,FALSE)</f>
        <v>0</v>
      </c>
      <c r="N91" s="1105"/>
      <c r="P91" s="593" t="s">
        <v>191</v>
      </c>
      <c r="Q91" s="380"/>
      <c r="S91" s="602" t="s">
        <v>192</v>
      </c>
      <c r="T91" s="1085"/>
      <c r="U91" s="1086"/>
      <c r="V91" s="260"/>
    </row>
    <row r="92" spans="1:23" ht="13.5" customHeight="1" thickBot="1" x14ac:dyDescent="0.3">
      <c r="A92" s="68"/>
      <c r="B92" s="54"/>
      <c r="C92" s="54"/>
      <c r="E92" s="55"/>
      <c r="F92" s="55"/>
      <c r="G92" s="56"/>
      <c r="H92" s="56"/>
      <c r="I92" s="44"/>
      <c r="J92" s="55"/>
      <c r="K92" s="55"/>
      <c r="L92" s="55"/>
      <c r="M92" s="56"/>
      <c r="N92" s="56"/>
      <c r="P92" s="57"/>
      <c r="S92" s="53"/>
      <c r="T92" s="381"/>
      <c r="V92" s="69"/>
      <c r="W92" s="377"/>
    </row>
    <row r="93" spans="1:23" ht="33.75" customHeight="1" thickBot="1" x14ac:dyDescent="0.3">
      <c r="A93" s="1149" t="s">
        <v>12</v>
      </c>
      <c r="B93" s="1150"/>
      <c r="C93" s="1150"/>
      <c r="D93" s="1151"/>
      <c r="E93" s="1090">
        <f>VLOOKUP(B91,'Urbano.Piano inv. forn'!$D$60:$V$79,17,FALSE)</f>
        <v>0</v>
      </c>
      <c r="F93" s="1091"/>
      <c r="G93" s="1091"/>
      <c r="H93" s="1092"/>
      <c r="I93" s="44"/>
      <c r="J93" s="1152" t="s">
        <v>56</v>
      </c>
      <c r="K93" s="1153"/>
      <c r="L93" s="1154"/>
      <c r="M93" s="1090">
        <f>VLOOKUP(B91,'Urbano.Piano inv. forn'!$D$60:$V$79,19,FALSE)</f>
        <v>0</v>
      </c>
      <c r="N93" s="1092"/>
      <c r="O93" s="65"/>
      <c r="P93" s="594" t="s">
        <v>14</v>
      </c>
      <c r="Q93" s="70">
        <f>M93+E93</f>
        <v>0</v>
      </c>
      <c r="S93" s="602" t="s">
        <v>193</v>
      </c>
      <c r="T93" s="1085"/>
      <c r="U93" s="1086"/>
      <c r="V93" s="69"/>
      <c r="W93" s="377"/>
    </row>
    <row r="94" spans="1:23" ht="33.75" customHeight="1" thickBot="1" x14ac:dyDescent="0.3">
      <c r="A94" s="71"/>
      <c r="B94" s="72"/>
      <c r="C94" s="72"/>
      <c r="D94" s="72"/>
      <c r="E94" s="73"/>
      <c r="F94" s="73"/>
      <c r="G94" s="73"/>
      <c r="H94" s="73"/>
      <c r="I94" s="44"/>
      <c r="J94" s="55"/>
      <c r="K94" s="55"/>
      <c r="L94" s="55"/>
      <c r="M94" s="73"/>
      <c r="N94" s="73"/>
      <c r="O94" s="65"/>
      <c r="P94" s="53"/>
      <c r="Q94" s="65"/>
      <c r="S94" s="53"/>
      <c r="T94" s="382"/>
      <c r="U94" s="382"/>
      <c r="V94" s="69"/>
      <c r="W94" s="377"/>
    </row>
    <row r="95" spans="1:23" s="101" customFormat="1" ht="72" customHeight="1" x14ac:dyDescent="0.25">
      <c r="A95" s="1143" t="s">
        <v>194</v>
      </c>
      <c r="B95" s="1145" t="s">
        <v>195</v>
      </c>
      <c r="C95" s="1145" t="s">
        <v>196</v>
      </c>
      <c r="D95" s="595" t="s">
        <v>197</v>
      </c>
      <c r="E95" s="591" t="s">
        <v>198</v>
      </c>
      <c r="F95" s="595" t="s">
        <v>199</v>
      </c>
      <c r="G95" s="595" t="s">
        <v>200</v>
      </c>
      <c r="H95" s="596" t="s">
        <v>168</v>
      </c>
      <c r="I95" s="596" t="s">
        <v>201</v>
      </c>
      <c r="J95" s="596" t="s">
        <v>202</v>
      </c>
      <c r="K95" s="596" t="s">
        <v>444</v>
      </c>
      <c r="L95" s="596" t="s">
        <v>203</v>
      </c>
      <c r="M95" s="596" t="s">
        <v>204</v>
      </c>
      <c r="N95" s="596" t="s">
        <v>205</v>
      </c>
      <c r="O95" s="596" t="s">
        <v>206</v>
      </c>
      <c r="P95" s="596" t="s">
        <v>207</v>
      </c>
      <c r="Q95" s="596" t="s">
        <v>208</v>
      </c>
      <c r="R95" s="596" t="s">
        <v>209</v>
      </c>
      <c r="S95" s="596" t="s">
        <v>210</v>
      </c>
      <c r="T95" s="596" t="s">
        <v>476</v>
      </c>
      <c r="U95" s="597" t="s">
        <v>211</v>
      </c>
      <c r="V95" s="383"/>
    </row>
    <row r="96" spans="1:23" s="101" customFormat="1" ht="33.950000000000003" customHeight="1" thickBot="1" x14ac:dyDescent="0.3">
      <c r="A96" s="1144"/>
      <c r="B96" s="1146"/>
      <c r="C96" s="1146"/>
      <c r="D96" s="598" t="s">
        <v>212</v>
      </c>
      <c r="E96" s="598" t="s">
        <v>213</v>
      </c>
      <c r="F96" s="598" t="s">
        <v>214</v>
      </c>
      <c r="G96" s="598" t="s">
        <v>214</v>
      </c>
      <c r="H96" s="598" t="s">
        <v>472</v>
      </c>
      <c r="I96" s="598" t="s">
        <v>29</v>
      </c>
      <c r="J96" s="598" t="s">
        <v>215</v>
      </c>
      <c r="K96" s="598" t="s">
        <v>216</v>
      </c>
      <c r="L96" s="598" t="s">
        <v>216</v>
      </c>
      <c r="M96" s="598" t="s">
        <v>217</v>
      </c>
      <c r="N96" s="598" t="s">
        <v>216</v>
      </c>
      <c r="O96" s="598" t="s">
        <v>218</v>
      </c>
      <c r="P96" s="598" t="s">
        <v>445</v>
      </c>
      <c r="Q96" s="598" t="s">
        <v>219</v>
      </c>
      <c r="R96" s="598" t="s">
        <v>220</v>
      </c>
      <c r="S96" s="598" t="s">
        <v>221</v>
      </c>
      <c r="T96" s="598" t="s">
        <v>221</v>
      </c>
      <c r="U96" s="599"/>
      <c r="V96" s="383"/>
    </row>
    <row r="97" spans="1:23" ht="15" customHeight="1" x14ac:dyDescent="0.25">
      <c r="A97" s="1147" t="str">
        <f>B91</f>
        <v>urb.met/el 3</v>
      </c>
      <c r="B97" s="600">
        <v>1</v>
      </c>
      <c r="C97" s="117"/>
      <c r="D97" s="59"/>
      <c r="E97" s="59"/>
      <c r="F97" s="117"/>
      <c r="G97" s="385"/>
      <c r="H97" s="60"/>
      <c r="I97" s="386"/>
      <c r="J97" s="387"/>
      <c r="K97" s="388"/>
      <c r="L97" s="388"/>
      <c r="M97" s="386"/>
      <c r="N97" s="388"/>
      <c r="O97" s="83"/>
      <c r="P97" s="83"/>
      <c r="Q97" s="386"/>
      <c r="R97" s="386"/>
      <c r="S97" s="386"/>
      <c r="T97" s="389"/>
      <c r="U97" s="390"/>
      <c r="V97" s="260"/>
    </row>
    <row r="98" spans="1:23" x14ac:dyDescent="0.25">
      <c r="A98" s="1147"/>
      <c r="B98" s="601">
        <v>2</v>
      </c>
      <c r="C98" s="58"/>
      <c r="D98" s="52"/>
      <c r="E98" s="52"/>
      <c r="F98" s="58"/>
      <c r="G98" s="391"/>
      <c r="H98" s="58"/>
      <c r="I98" s="392"/>
      <c r="J98" s="393"/>
      <c r="K98" s="388"/>
      <c r="L98" s="394"/>
      <c r="M98" s="392"/>
      <c r="N98" s="394"/>
      <c r="O98" s="74"/>
      <c r="P98" s="74"/>
      <c r="Q98" s="392"/>
      <c r="R98" s="392" t="s">
        <v>222</v>
      </c>
      <c r="S98" s="392"/>
      <c r="T98" s="395"/>
      <c r="U98" s="396"/>
      <c r="V98" s="260"/>
    </row>
    <row r="99" spans="1:23" x14ac:dyDescent="0.25">
      <c r="A99" s="1147"/>
      <c r="B99" s="601">
        <v>3</v>
      </c>
      <c r="C99" s="58"/>
      <c r="D99" s="52"/>
      <c r="E99" s="52"/>
      <c r="F99" s="58"/>
      <c r="G99" s="391"/>
      <c r="H99" s="58"/>
      <c r="I99" s="392"/>
      <c r="J99" s="393"/>
      <c r="K99" s="388"/>
      <c r="L99" s="394"/>
      <c r="M99" s="392"/>
      <c r="N99" s="394"/>
      <c r="O99" s="74"/>
      <c r="P99" s="74"/>
      <c r="Q99" s="392"/>
      <c r="R99" s="392"/>
      <c r="S99" s="392"/>
      <c r="T99" s="395"/>
      <c r="U99" s="396"/>
      <c r="V99" s="260"/>
    </row>
    <row r="100" spans="1:23" x14ac:dyDescent="0.25">
      <c r="A100" s="1147"/>
      <c r="B100" s="601">
        <v>4</v>
      </c>
      <c r="C100" s="58"/>
      <c r="D100" s="52"/>
      <c r="E100" s="52"/>
      <c r="F100" s="58"/>
      <c r="G100" s="391"/>
      <c r="H100" s="58"/>
      <c r="I100" s="392"/>
      <c r="J100" s="393"/>
      <c r="K100" s="388"/>
      <c r="L100" s="394"/>
      <c r="M100" s="392"/>
      <c r="N100" s="394"/>
      <c r="O100" s="74"/>
      <c r="P100" s="74"/>
      <c r="Q100" s="392"/>
      <c r="R100" s="392"/>
      <c r="S100" s="392"/>
      <c r="T100" s="395"/>
      <c r="U100" s="396"/>
      <c r="V100" s="260"/>
    </row>
    <row r="101" spans="1:23" x14ac:dyDescent="0.25">
      <c r="A101" s="1147"/>
      <c r="B101" s="601">
        <v>5</v>
      </c>
      <c r="C101" s="58"/>
      <c r="D101" s="52"/>
      <c r="E101" s="52"/>
      <c r="F101" s="58"/>
      <c r="G101" s="391"/>
      <c r="H101" s="58"/>
      <c r="I101" s="392"/>
      <c r="J101" s="393"/>
      <c r="K101" s="388"/>
      <c r="L101" s="394"/>
      <c r="M101" s="392"/>
      <c r="N101" s="394"/>
      <c r="O101" s="74"/>
      <c r="P101" s="74"/>
      <c r="Q101" s="392"/>
      <c r="R101" s="392"/>
      <c r="S101" s="392"/>
      <c r="T101" s="395"/>
      <c r="U101" s="396"/>
      <c r="V101" s="260"/>
    </row>
    <row r="102" spans="1:23" x14ac:dyDescent="0.25">
      <c r="A102" s="1147"/>
      <c r="B102" s="601">
        <v>6</v>
      </c>
      <c r="C102" s="58"/>
      <c r="D102" s="52"/>
      <c r="E102" s="52"/>
      <c r="F102" s="58"/>
      <c r="G102" s="391"/>
      <c r="H102" s="58"/>
      <c r="I102" s="392"/>
      <c r="J102" s="393"/>
      <c r="K102" s="388"/>
      <c r="L102" s="394"/>
      <c r="M102" s="392"/>
      <c r="N102" s="394"/>
      <c r="O102" s="74"/>
      <c r="P102" s="74"/>
      <c r="Q102" s="392"/>
      <c r="R102" s="392"/>
      <c r="S102" s="392"/>
      <c r="T102" s="395"/>
      <c r="U102" s="396"/>
      <c r="V102" s="260"/>
    </row>
    <row r="103" spans="1:23" x14ac:dyDescent="0.25">
      <c r="A103" s="1147"/>
      <c r="B103" s="601">
        <v>7</v>
      </c>
      <c r="C103" s="58"/>
      <c r="D103" s="52"/>
      <c r="E103" s="52"/>
      <c r="F103" s="58"/>
      <c r="G103" s="391"/>
      <c r="H103" s="58"/>
      <c r="I103" s="392"/>
      <c r="J103" s="393"/>
      <c r="K103" s="388"/>
      <c r="L103" s="394"/>
      <c r="M103" s="392"/>
      <c r="N103" s="394"/>
      <c r="O103" s="74"/>
      <c r="P103" s="74"/>
      <c r="Q103" s="392"/>
      <c r="R103" s="392"/>
      <c r="S103" s="392"/>
      <c r="T103" s="395"/>
      <c r="U103" s="396"/>
      <c r="V103" s="260"/>
    </row>
    <row r="104" spans="1:23" x14ac:dyDescent="0.25">
      <c r="A104" s="1147"/>
      <c r="B104" s="601">
        <v>8</v>
      </c>
      <c r="C104" s="58"/>
      <c r="D104" s="52"/>
      <c r="E104" s="52"/>
      <c r="F104" s="58"/>
      <c r="G104" s="391"/>
      <c r="H104" s="58"/>
      <c r="I104" s="392"/>
      <c r="J104" s="393"/>
      <c r="K104" s="388"/>
      <c r="L104" s="394"/>
      <c r="M104" s="392"/>
      <c r="N104" s="394"/>
      <c r="O104" s="74"/>
      <c r="P104" s="74"/>
      <c r="Q104" s="392"/>
      <c r="R104" s="392"/>
      <c r="S104" s="392"/>
      <c r="T104" s="395"/>
      <c r="U104" s="396"/>
      <c r="V104" s="260"/>
    </row>
    <row r="105" spans="1:23" x14ac:dyDescent="0.25">
      <c r="A105" s="1147"/>
      <c r="B105" s="601">
        <v>9</v>
      </c>
      <c r="C105" s="58"/>
      <c r="D105" s="52"/>
      <c r="E105" s="52"/>
      <c r="F105" s="58"/>
      <c r="G105" s="391"/>
      <c r="H105" s="58"/>
      <c r="I105" s="392"/>
      <c r="J105" s="393"/>
      <c r="K105" s="388"/>
      <c r="L105" s="394"/>
      <c r="M105" s="392"/>
      <c r="N105" s="394"/>
      <c r="O105" s="74"/>
      <c r="P105" s="74"/>
      <c r="Q105" s="392"/>
      <c r="R105" s="392"/>
      <c r="S105" s="392"/>
      <c r="T105" s="395"/>
      <c r="U105" s="396"/>
      <c r="V105" s="260"/>
    </row>
    <row r="106" spans="1:23" ht="15.75" thickBot="1" x14ac:dyDescent="0.3">
      <c r="A106" s="1148"/>
      <c r="B106" s="603">
        <v>10</v>
      </c>
      <c r="C106" s="67"/>
      <c r="D106" s="66"/>
      <c r="E106" s="66"/>
      <c r="F106" s="67"/>
      <c r="G106" s="397"/>
      <c r="H106" s="67"/>
      <c r="I106" s="398"/>
      <c r="J106" s="399"/>
      <c r="K106" s="586"/>
      <c r="L106" s="400"/>
      <c r="M106" s="398"/>
      <c r="N106" s="400"/>
      <c r="O106" s="75"/>
      <c r="P106" s="75"/>
      <c r="Q106" s="398"/>
      <c r="R106" s="398"/>
      <c r="S106" s="398"/>
      <c r="T106" s="401"/>
      <c r="U106" s="402"/>
      <c r="V106" s="260"/>
    </row>
    <row r="107" spans="1:23" ht="25.5" thickBot="1" x14ac:dyDescent="0.3">
      <c r="A107" s="459"/>
      <c r="C107" s="460"/>
      <c r="D107" s="461"/>
      <c r="E107" s="581" t="s">
        <v>223</v>
      </c>
      <c r="F107" s="582">
        <f>COUNTA(F97:F106)</f>
        <v>0</v>
      </c>
      <c r="G107" s="583">
        <f>COUNTA(G97:G106)</f>
        <v>0</v>
      </c>
      <c r="H107" s="460"/>
      <c r="I107" s="377"/>
      <c r="J107" s="462"/>
      <c r="K107" s="462"/>
      <c r="L107" s="463"/>
      <c r="M107" s="1107" t="s">
        <v>354</v>
      </c>
      <c r="N107" s="1108"/>
      <c r="O107" s="589">
        <f>SUM(O97:O106)</f>
        <v>0</v>
      </c>
      <c r="P107" s="590">
        <f>SUM(P97:P106)</f>
        <v>0</v>
      </c>
      <c r="Q107" s="377"/>
      <c r="R107" s="377"/>
      <c r="S107" s="377"/>
      <c r="T107" s="381"/>
      <c r="U107" s="381"/>
      <c r="V107" s="260"/>
    </row>
    <row r="108" spans="1:23" ht="18.75" customHeight="1" thickBot="1" x14ac:dyDescent="0.3">
      <c r="A108" s="408"/>
      <c r="B108" s="409"/>
      <c r="C108" s="342"/>
      <c r="D108" s="342"/>
      <c r="E108" s="342"/>
      <c r="F108" s="409"/>
      <c r="G108" s="342"/>
      <c r="H108" s="342"/>
      <c r="I108" s="409"/>
      <c r="J108" s="409"/>
      <c r="K108" s="409"/>
      <c r="L108" s="342"/>
      <c r="M108" s="465"/>
      <c r="N108" s="465"/>
      <c r="O108" s="466"/>
      <c r="P108" s="466"/>
      <c r="Q108" s="342"/>
      <c r="R108" s="342"/>
      <c r="S108" s="342"/>
      <c r="T108" s="410"/>
      <c r="U108" s="411"/>
      <c r="V108" s="348"/>
    </row>
    <row r="109" spans="1:23" ht="15.75" thickBot="1" x14ac:dyDescent="0.3">
      <c r="A109" s="378"/>
      <c r="B109" s="256"/>
      <c r="C109" s="187"/>
      <c r="D109" s="187"/>
      <c r="E109" s="187"/>
      <c r="F109" s="256"/>
      <c r="G109" s="187"/>
      <c r="H109" s="187"/>
      <c r="I109" s="256"/>
      <c r="J109" s="256"/>
      <c r="K109" s="256"/>
      <c r="L109" s="187"/>
      <c r="M109" s="187"/>
      <c r="N109" s="187"/>
      <c r="O109" s="187"/>
      <c r="P109" s="187"/>
      <c r="Q109" s="187"/>
      <c r="R109" s="187"/>
      <c r="S109" s="187"/>
      <c r="T109" s="379"/>
      <c r="U109" s="379"/>
      <c r="V109" s="258"/>
    </row>
    <row r="110" spans="1:23" ht="15.75" thickBot="1" x14ac:dyDescent="0.3">
      <c r="A110" s="592" t="s">
        <v>9</v>
      </c>
      <c r="B110" s="1100" t="s">
        <v>451</v>
      </c>
      <c r="C110" s="1101"/>
      <c r="E110" s="1155" t="s">
        <v>189</v>
      </c>
      <c r="F110" s="1156"/>
      <c r="G110" s="1104">
        <f>VLOOKUP(B110,'Urbano.Piano inv. forn'!$D$60:$H$79,3,FALSE)</f>
        <v>0</v>
      </c>
      <c r="H110" s="1105"/>
      <c r="I110" s="44"/>
      <c r="J110" s="1155" t="s">
        <v>190</v>
      </c>
      <c r="K110" s="1157"/>
      <c r="L110" s="1156"/>
      <c r="M110" s="1104">
        <f>VLOOKUP(B110,'Urbano.Piano inv. forn'!$D$60:$H$79,4,FALSE)</f>
        <v>0</v>
      </c>
      <c r="N110" s="1105"/>
      <c r="P110" s="593" t="s">
        <v>191</v>
      </c>
      <c r="Q110" s="380"/>
      <c r="S110" s="602" t="s">
        <v>192</v>
      </c>
      <c r="T110" s="1085"/>
      <c r="U110" s="1086"/>
      <c r="V110" s="260"/>
    </row>
    <row r="111" spans="1:23" ht="13.5" customHeight="1" thickBot="1" x14ac:dyDescent="0.3">
      <c r="A111" s="68"/>
      <c r="B111" s="54"/>
      <c r="C111" s="54"/>
      <c r="E111" s="55"/>
      <c r="F111" s="55"/>
      <c r="G111" s="56"/>
      <c r="H111" s="56"/>
      <c r="I111" s="44"/>
      <c r="J111" s="55"/>
      <c r="K111" s="55"/>
      <c r="L111" s="55"/>
      <c r="M111" s="56"/>
      <c r="N111" s="56"/>
      <c r="P111" s="57"/>
      <c r="S111" s="53"/>
      <c r="T111" s="381"/>
      <c r="V111" s="69"/>
      <c r="W111" s="377"/>
    </row>
    <row r="112" spans="1:23" ht="33.75" customHeight="1" thickBot="1" x14ac:dyDescent="0.3">
      <c r="A112" s="1149" t="s">
        <v>12</v>
      </c>
      <c r="B112" s="1150"/>
      <c r="C112" s="1150"/>
      <c r="D112" s="1151"/>
      <c r="E112" s="1090">
        <f>VLOOKUP(B110,'Urbano.Piano inv. forn'!$D$60:$V$79,17,FALSE)</f>
        <v>0</v>
      </c>
      <c r="F112" s="1091"/>
      <c r="G112" s="1091"/>
      <c r="H112" s="1092"/>
      <c r="I112" s="44"/>
      <c r="J112" s="1152" t="s">
        <v>56</v>
      </c>
      <c r="K112" s="1153"/>
      <c r="L112" s="1154"/>
      <c r="M112" s="1090">
        <f>VLOOKUP(B110,'Urbano.Piano inv. forn'!$D$60:$V$79,19,FALSE)</f>
        <v>0</v>
      </c>
      <c r="N112" s="1092"/>
      <c r="O112" s="65"/>
      <c r="P112" s="594" t="s">
        <v>14</v>
      </c>
      <c r="Q112" s="70">
        <f>M112+E112</f>
        <v>0</v>
      </c>
      <c r="S112" s="602" t="s">
        <v>193</v>
      </c>
      <c r="T112" s="1085"/>
      <c r="U112" s="1086"/>
      <c r="V112" s="69"/>
      <c r="W112" s="377"/>
    </row>
    <row r="113" spans="1:23" ht="33.75" customHeight="1" thickBot="1" x14ac:dyDescent="0.3">
      <c r="A113" s="71"/>
      <c r="B113" s="72"/>
      <c r="C113" s="72"/>
      <c r="D113" s="72"/>
      <c r="E113" s="73"/>
      <c r="F113" s="73"/>
      <c r="G113" s="73"/>
      <c r="H113" s="73"/>
      <c r="I113" s="44"/>
      <c r="J113" s="55"/>
      <c r="K113" s="55"/>
      <c r="L113" s="55"/>
      <c r="M113" s="73"/>
      <c r="N113" s="73"/>
      <c r="O113" s="65"/>
      <c r="P113" s="53"/>
      <c r="Q113" s="65"/>
      <c r="S113" s="53"/>
      <c r="T113" s="382"/>
      <c r="U113" s="382"/>
      <c r="V113" s="69"/>
      <c r="W113" s="377"/>
    </row>
    <row r="114" spans="1:23" s="101" customFormat="1" ht="72" customHeight="1" x14ac:dyDescent="0.25">
      <c r="A114" s="1143" t="s">
        <v>194</v>
      </c>
      <c r="B114" s="1145" t="s">
        <v>195</v>
      </c>
      <c r="C114" s="1145" t="s">
        <v>196</v>
      </c>
      <c r="D114" s="595" t="s">
        <v>197</v>
      </c>
      <c r="E114" s="591" t="s">
        <v>198</v>
      </c>
      <c r="F114" s="595" t="s">
        <v>199</v>
      </c>
      <c r="G114" s="595" t="s">
        <v>200</v>
      </c>
      <c r="H114" s="596" t="s">
        <v>168</v>
      </c>
      <c r="I114" s="596" t="s">
        <v>201</v>
      </c>
      <c r="J114" s="596" t="s">
        <v>202</v>
      </c>
      <c r="K114" s="596" t="s">
        <v>444</v>
      </c>
      <c r="L114" s="596" t="s">
        <v>203</v>
      </c>
      <c r="M114" s="596" t="s">
        <v>204</v>
      </c>
      <c r="N114" s="596" t="s">
        <v>205</v>
      </c>
      <c r="O114" s="596" t="s">
        <v>206</v>
      </c>
      <c r="P114" s="596" t="s">
        <v>207</v>
      </c>
      <c r="Q114" s="596" t="s">
        <v>208</v>
      </c>
      <c r="R114" s="596" t="s">
        <v>209</v>
      </c>
      <c r="S114" s="596" t="s">
        <v>210</v>
      </c>
      <c r="T114" s="596" t="s">
        <v>476</v>
      </c>
      <c r="U114" s="597" t="s">
        <v>211</v>
      </c>
      <c r="V114" s="383"/>
    </row>
    <row r="115" spans="1:23" s="101" customFormat="1" ht="33.950000000000003" customHeight="1" thickBot="1" x14ac:dyDescent="0.3">
      <c r="A115" s="1144"/>
      <c r="B115" s="1146"/>
      <c r="C115" s="1146"/>
      <c r="D115" s="598" t="s">
        <v>212</v>
      </c>
      <c r="E115" s="598" t="s">
        <v>213</v>
      </c>
      <c r="F115" s="598" t="s">
        <v>214</v>
      </c>
      <c r="G115" s="598" t="s">
        <v>214</v>
      </c>
      <c r="H115" s="598" t="s">
        <v>472</v>
      </c>
      <c r="I115" s="598" t="s">
        <v>29</v>
      </c>
      <c r="J115" s="598" t="s">
        <v>215</v>
      </c>
      <c r="K115" s="598" t="s">
        <v>216</v>
      </c>
      <c r="L115" s="598" t="s">
        <v>216</v>
      </c>
      <c r="M115" s="598" t="s">
        <v>217</v>
      </c>
      <c r="N115" s="598" t="s">
        <v>216</v>
      </c>
      <c r="O115" s="598" t="s">
        <v>218</v>
      </c>
      <c r="P115" s="598" t="s">
        <v>445</v>
      </c>
      <c r="Q115" s="598" t="s">
        <v>219</v>
      </c>
      <c r="R115" s="598" t="s">
        <v>220</v>
      </c>
      <c r="S115" s="598" t="s">
        <v>221</v>
      </c>
      <c r="T115" s="598" t="s">
        <v>221</v>
      </c>
      <c r="U115" s="599"/>
      <c r="V115" s="383"/>
    </row>
    <row r="116" spans="1:23" ht="15" customHeight="1" x14ac:dyDescent="0.25">
      <c r="A116" s="1147" t="str">
        <f>B110</f>
        <v>urb.met/el 3</v>
      </c>
      <c r="B116" s="600">
        <v>1</v>
      </c>
      <c r="C116" s="117"/>
      <c r="D116" s="59"/>
      <c r="E116" s="59"/>
      <c r="F116" s="117"/>
      <c r="G116" s="385"/>
      <c r="H116" s="60"/>
      <c r="I116" s="386"/>
      <c r="J116" s="387"/>
      <c r="K116" s="388"/>
      <c r="L116" s="388"/>
      <c r="M116" s="386"/>
      <c r="N116" s="388"/>
      <c r="O116" s="83"/>
      <c r="P116" s="83"/>
      <c r="Q116" s="386"/>
      <c r="R116" s="386"/>
      <c r="S116" s="386"/>
      <c r="T116" s="389"/>
      <c r="U116" s="390"/>
      <c r="V116" s="260"/>
    </row>
    <row r="117" spans="1:23" x14ac:dyDescent="0.25">
      <c r="A117" s="1147"/>
      <c r="B117" s="601">
        <v>2</v>
      </c>
      <c r="C117" s="58"/>
      <c r="D117" s="52"/>
      <c r="E117" s="52"/>
      <c r="F117" s="58"/>
      <c r="G117" s="391"/>
      <c r="H117" s="58"/>
      <c r="I117" s="392"/>
      <c r="J117" s="393"/>
      <c r="K117" s="388"/>
      <c r="L117" s="394"/>
      <c r="M117" s="392"/>
      <c r="N117" s="394"/>
      <c r="O117" s="74"/>
      <c r="P117" s="74"/>
      <c r="Q117" s="392"/>
      <c r="R117" s="392" t="s">
        <v>222</v>
      </c>
      <c r="S117" s="392"/>
      <c r="T117" s="395"/>
      <c r="U117" s="396"/>
      <c r="V117" s="260"/>
    </row>
    <row r="118" spans="1:23" x14ac:dyDescent="0.25">
      <c r="A118" s="1147"/>
      <c r="B118" s="601">
        <v>3</v>
      </c>
      <c r="C118" s="58"/>
      <c r="D118" s="52"/>
      <c r="E118" s="52"/>
      <c r="F118" s="58"/>
      <c r="G118" s="391"/>
      <c r="H118" s="58"/>
      <c r="I118" s="392"/>
      <c r="J118" s="393"/>
      <c r="K118" s="388"/>
      <c r="L118" s="394"/>
      <c r="M118" s="392"/>
      <c r="N118" s="394"/>
      <c r="O118" s="74"/>
      <c r="P118" s="74"/>
      <c r="Q118" s="392"/>
      <c r="R118" s="392"/>
      <c r="S118" s="392"/>
      <c r="T118" s="395"/>
      <c r="U118" s="396"/>
      <c r="V118" s="260"/>
    </row>
    <row r="119" spans="1:23" x14ac:dyDescent="0.25">
      <c r="A119" s="1147"/>
      <c r="B119" s="601">
        <v>4</v>
      </c>
      <c r="C119" s="58"/>
      <c r="D119" s="52"/>
      <c r="E119" s="52"/>
      <c r="F119" s="58"/>
      <c r="G119" s="391"/>
      <c r="H119" s="58"/>
      <c r="I119" s="392"/>
      <c r="J119" s="393"/>
      <c r="K119" s="388"/>
      <c r="L119" s="394"/>
      <c r="M119" s="392"/>
      <c r="N119" s="394"/>
      <c r="O119" s="74"/>
      <c r="P119" s="74"/>
      <c r="Q119" s="392"/>
      <c r="R119" s="392"/>
      <c r="S119" s="392"/>
      <c r="T119" s="395"/>
      <c r="U119" s="396"/>
      <c r="V119" s="260"/>
    </row>
    <row r="120" spans="1:23" x14ac:dyDescent="0.25">
      <c r="A120" s="1147"/>
      <c r="B120" s="601">
        <v>5</v>
      </c>
      <c r="C120" s="58"/>
      <c r="D120" s="52"/>
      <c r="E120" s="52"/>
      <c r="F120" s="58"/>
      <c r="G120" s="391"/>
      <c r="H120" s="58"/>
      <c r="I120" s="392"/>
      <c r="J120" s="393"/>
      <c r="K120" s="388"/>
      <c r="L120" s="394"/>
      <c r="M120" s="392"/>
      <c r="N120" s="394"/>
      <c r="O120" s="74"/>
      <c r="P120" s="74"/>
      <c r="Q120" s="392"/>
      <c r="R120" s="392"/>
      <c r="S120" s="392"/>
      <c r="T120" s="395"/>
      <c r="U120" s="396"/>
      <c r="V120" s="260"/>
    </row>
    <row r="121" spans="1:23" x14ac:dyDescent="0.25">
      <c r="A121" s="1147"/>
      <c r="B121" s="601">
        <v>6</v>
      </c>
      <c r="C121" s="58"/>
      <c r="D121" s="52"/>
      <c r="E121" s="52"/>
      <c r="F121" s="58"/>
      <c r="G121" s="391"/>
      <c r="H121" s="58"/>
      <c r="I121" s="392"/>
      <c r="J121" s="393"/>
      <c r="K121" s="388"/>
      <c r="L121" s="394"/>
      <c r="M121" s="392"/>
      <c r="N121" s="394"/>
      <c r="O121" s="74"/>
      <c r="P121" s="74"/>
      <c r="Q121" s="392"/>
      <c r="R121" s="392"/>
      <c r="S121" s="392"/>
      <c r="T121" s="395"/>
      <c r="U121" s="396"/>
      <c r="V121" s="260"/>
    </row>
    <row r="122" spans="1:23" x14ac:dyDescent="0.25">
      <c r="A122" s="1147"/>
      <c r="B122" s="601">
        <v>7</v>
      </c>
      <c r="C122" s="58"/>
      <c r="D122" s="52"/>
      <c r="E122" s="52"/>
      <c r="F122" s="58"/>
      <c r="G122" s="391"/>
      <c r="H122" s="58"/>
      <c r="I122" s="392"/>
      <c r="J122" s="393"/>
      <c r="K122" s="388"/>
      <c r="L122" s="394"/>
      <c r="M122" s="392"/>
      <c r="N122" s="394"/>
      <c r="O122" s="74"/>
      <c r="P122" s="74"/>
      <c r="Q122" s="392"/>
      <c r="R122" s="392"/>
      <c r="S122" s="392"/>
      <c r="T122" s="395"/>
      <c r="U122" s="396"/>
      <c r="V122" s="260"/>
    </row>
    <row r="123" spans="1:23" x14ac:dyDescent="0.25">
      <c r="A123" s="1147"/>
      <c r="B123" s="601">
        <v>8</v>
      </c>
      <c r="C123" s="58"/>
      <c r="D123" s="52"/>
      <c r="E123" s="52"/>
      <c r="F123" s="58"/>
      <c r="G123" s="391"/>
      <c r="H123" s="58"/>
      <c r="I123" s="392"/>
      <c r="J123" s="393"/>
      <c r="K123" s="388"/>
      <c r="L123" s="394"/>
      <c r="M123" s="392"/>
      <c r="N123" s="394"/>
      <c r="O123" s="74"/>
      <c r="P123" s="74"/>
      <c r="Q123" s="392"/>
      <c r="R123" s="392"/>
      <c r="S123" s="392"/>
      <c r="T123" s="395"/>
      <c r="U123" s="396"/>
      <c r="V123" s="260"/>
    </row>
    <row r="124" spans="1:23" x14ac:dyDescent="0.25">
      <c r="A124" s="1147"/>
      <c r="B124" s="601">
        <v>9</v>
      </c>
      <c r="C124" s="58"/>
      <c r="D124" s="52"/>
      <c r="E124" s="52"/>
      <c r="F124" s="58"/>
      <c r="G124" s="391"/>
      <c r="H124" s="58"/>
      <c r="I124" s="392"/>
      <c r="J124" s="393"/>
      <c r="K124" s="388"/>
      <c r="L124" s="394"/>
      <c r="M124" s="392"/>
      <c r="N124" s="394"/>
      <c r="O124" s="74"/>
      <c r="P124" s="74"/>
      <c r="Q124" s="392"/>
      <c r="R124" s="392"/>
      <c r="S124" s="392"/>
      <c r="T124" s="395"/>
      <c r="U124" s="396"/>
      <c r="V124" s="260"/>
    </row>
    <row r="125" spans="1:23" ht="15.75" thickBot="1" x14ac:dyDescent="0.3">
      <c r="A125" s="1148"/>
      <c r="B125" s="603">
        <v>10</v>
      </c>
      <c r="C125" s="67"/>
      <c r="D125" s="66"/>
      <c r="E125" s="66"/>
      <c r="F125" s="67"/>
      <c r="G125" s="397"/>
      <c r="H125" s="67"/>
      <c r="I125" s="398"/>
      <c r="J125" s="399"/>
      <c r="K125" s="586"/>
      <c r="L125" s="400"/>
      <c r="M125" s="398"/>
      <c r="N125" s="400"/>
      <c r="O125" s="75"/>
      <c r="P125" s="75"/>
      <c r="Q125" s="398"/>
      <c r="R125" s="398"/>
      <c r="S125" s="398"/>
      <c r="T125" s="401"/>
      <c r="U125" s="402"/>
      <c r="V125" s="260"/>
    </row>
    <row r="126" spans="1:23" ht="25.5" thickBot="1" x14ac:dyDescent="0.3">
      <c r="A126" s="459"/>
      <c r="C126" s="460"/>
      <c r="D126" s="461"/>
      <c r="E126" s="581" t="s">
        <v>223</v>
      </c>
      <c r="F126" s="582">
        <f>COUNTA(F116:F125)</f>
        <v>0</v>
      </c>
      <c r="G126" s="583">
        <f>COUNTA(G116:G125)</f>
        <v>0</v>
      </c>
      <c r="H126" s="460"/>
      <c r="I126" s="377"/>
      <c r="J126" s="462"/>
      <c r="K126" s="462"/>
      <c r="L126" s="463"/>
      <c r="M126" s="1107" t="s">
        <v>354</v>
      </c>
      <c r="N126" s="1108"/>
      <c r="O126" s="589">
        <f>SUM(O116:O125)</f>
        <v>0</v>
      </c>
      <c r="P126" s="590">
        <f>SUM(P116:P125)</f>
        <v>0</v>
      </c>
      <c r="Q126" s="377"/>
      <c r="R126" s="377"/>
      <c r="S126" s="377"/>
      <c r="T126" s="381"/>
      <c r="U126" s="381"/>
      <c r="V126" s="260"/>
    </row>
    <row r="127" spans="1:23" ht="18.75" customHeight="1" thickBot="1" x14ac:dyDescent="0.3">
      <c r="A127" s="408"/>
      <c r="B127" s="409"/>
      <c r="C127" s="342"/>
      <c r="D127" s="342"/>
      <c r="E127" s="342"/>
      <c r="F127" s="409"/>
      <c r="G127" s="342"/>
      <c r="H127" s="342"/>
      <c r="I127" s="409"/>
      <c r="J127" s="409"/>
      <c r="K127" s="409"/>
      <c r="L127" s="342"/>
      <c r="M127" s="465"/>
      <c r="N127" s="465"/>
      <c r="O127" s="466"/>
      <c r="P127" s="466"/>
      <c r="Q127" s="342"/>
      <c r="R127" s="342"/>
      <c r="S127" s="342"/>
      <c r="T127" s="410"/>
      <c r="U127" s="411"/>
      <c r="V127" s="348"/>
    </row>
    <row r="128" spans="1:23" ht="15.75" thickBot="1" x14ac:dyDescent="0.3">
      <c r="A128" s="378"/>
      <c r="B128" s="256"/>
      <c r="C128" s="187"/>
      <c r="D128" s="187"/>
      <c r="E128" s="187"/>
      <c r="F128" s="256"/>
      <c r="G128" s="187"/>
      <c r="H128" s="187"/>
      <c r="I128" s="256"/>
      <c r="J128" s="256"/>
      <c r="K128" s="256"/>
      <c r="L128" s="187"/>
      <c r="M128" s="187"/>
      <c r="N128" s="187"/>
      <c r="O128" s="187"/>
      <c r="P128" s="187"/>
      <c r="Q128" s="187"/>
      <c r="R128" s="187"/>
      <c r="S128" s="187"/>
      <c r="T128" s="379"/>
      <c r="U128" s="379"/>
      <c r="V128" s="258"/>
    </row>
    <row r="129" spans="1:23" ht="15.75" thickBot="1" x14ac:dyDescent="0.3">
      <c r="A129" s="592" t="s">
        <v>9</v>
      </c>
      <c r="B129" s="1100" t="s">
        <v>451</v>
      </c>
      <c r="C129" s="1101"/>
      <c r="E129" s="1155" t="s">
        <v>189</v>
      </c>
      <c r="F129" s="1156"/>
      <c r="G129" s="1104">
        <f>VLOOKUP(B129,'Urbano.Piano inv. forn'!$D$60:$H$79,3,FALSE)</f>
        <v>0</v>
      </c>
      <c r="H129" s="1105"/>
      <c r="I129" s="44"/>
      <c r="J129" s="1155" t="s">
        <v>190</v>
      </c>
      <c r="K129" s="1157"/>
      <c r="L129" s="1156"/>
      <c r="M129" s="1104">
        <f>VLOOKUP(B129,'Urbano.Piano inv. forn'!$D$60:$H$79,4,FALSE)</f>
        <v>0</v>
      </c>
      <c r="N129" s="1105"/>
      <c r="P129" s="593" t="s">
        <v>191</v>
      </c>
      <c r="Q129" s="380"/>
      <c r="S129" s="602" t="s">
        <v>192</v>
      </c>
      <c r="T129" s="1085"/>
      <c r="U129" s="1086"/>
      <c r="V129" s="260"/>
    </row>
    <row r="130" spans="1:23" ht="13.5" customHeight="1" thickBot="1" x14ac:dyDescent="0.3">
      <c r="A130" s="68"/>
      <c r="B130" s="54"/>
      <c r="C130" s="54"/>
      <c r="E130" s="55"/>
      <c r="F130" s="55"/>
      <c r="G130" s="56"/>
      <c r="H130" s="56"/>
      <c r="I130" s="44"/>
      <c r="J130" s="55"/>
      <c r="K130" s="55"/>
      <c r="L130" s="55"/>
      <c r="M130" s="56"/>
      <c r="N130" s="56"/>
      <c r="P130" s="57"/>
      <c r="S130" s="53"/>
      <c r="T130" s="381"/>
      <c r="V130" s="69"/>
      <c r="W130" s="377"/>
    </row>
    <row r="131" spans="1:23" ht="33.75" customHeight="1" thickBot="1" x14ac:dyDescent="0.3">
      <c r="A131" s="1149" t="s">
        <v>12</v>
      </c>
      <c r="B131" s="1150"/>
      <c r="C131" s="1150"/>
      <c r="D131" s="1151"/>
      <c r="E131" s="1090">
        <f>VLOOKUP(B129,'Urbano.Piano inv. forn'!$D$60:$V$79,17,FALSE)</f>
        <v>0</v>
      </c>
      <c r="F131" s="1091"/>
      <c r="G131" s="1091"/>
      <c r="H131" s="1092"/>
      <c r="I131" s="44"/>
      <c r="J131" s="1152" t="s">
        <v>56</v>
      </c>
      <c r="K131" s="1153"/>
      <c r="L131" s="1154"/>
      <c r="M131" s="1090">
        <f>VLOOKUP(B129,'Urbano.Piano inv. forn'!$D$60:$V$79,19,FALSE)</f>
        <v>0</v>
      </c>
      <c r="N131" s="1092"/>
      <c r="O131" s="65"/>
      <c r="P131" s="594" t="s">
        <v>14</v>
      </c>
      <c r="Q131" s="70">
        <f>M131+E131</f>
        <v>0</v>
      </c>
      <c r="S131" s="602" t="s">
        <v>193</v>
      </c>
      <c r="T131" s="1085"/>
      <c r="U131" s="1086"/>
      <c r="V131" s="69"/>
      <c r="W131" s="377"/>
    </row>
    <row r="132" spans="1:23" ht="33.75" customHeight="1" thickBot="1" x14ac:dyDescent="0.3">
      <c r="A132" s="71"/>
      <c r="B132" s="72"/>
      <c r="C132" s="72"/>
      <c r="D132" s="72"/>
      <c r="E132" s="73"/>
      <c r="F132" s="73"/>
      <c r="G132" s="73"/>
      <c r="H132" s="73"/>
      <c r="I132" s="44"/>
      <c r="J132" s="55"/>
      <c r="K132" s="55"/>
      <c r="L132" s="55"/>
      <c r="M132" s="73"/>
      <c r="N132" s="73"/>
      <c r="O132" s="65"/>
      <c r="P132" s="53"/>
      <c r="Q132" s="65"/>
      <c r="S132" s="53"/>
      <c r="T132" s="382"/>
      <c r="U132" s="382"/>
      <c r="V132" s="69"/>
      <c r="W132" s="377"/>
    </row>
    <row r="133" spans="1:23" s="101" customFormat="1" ht="72" customHeight="1" x14ac:dyDescent="0.25">
      <c r="A133" s="1143" t="s">
        <v>194</v>
      </c>
      <c r="B133" s="1145" t="s">
        <v>195</v>
      </c>
      <c r="C133" s="1145" t="s">
        <v>196</v>
      </c>
      <c r="D133" s="595" t="s">
        <v>197</v>
      </c>
      <c r="E133" s="591" t="s">
        <v>198</v>
      </c>
      <c r="F133" s="595" t="s">
        <v>199</v>
      </c>
      <c r="G133" s="595" t="s">
        <v>200</v>
      </c>
      <c r="H133" s="596" t="s">
        <v>168</v>
      </c>
      <c r="I133" s="596" t="s">
        <v>201</v>
      </c>
      <c r="J133" s="596" t="s">
        <v>202</v>
      </c>
      <c r="K133" s="596" t="s">
        <v>444</v>
      </c>
      <c r="L133" s="596" t="s">
        <v>203</v>
      </c>
      <c r="M133" s="596" t="s">
        <v>204</v>
      </c>
      <c r="N133" s="596" t="s">
        <v>205</v>
      </c>
      <c r="O133" s="596" t="s">
        <v>206</v>
      </c>
      <c r="P133" s="596" t="s">
        <v>207</v>
      </c>
      <c r="Q133" s="596" t="s">
        <v>208</v>
      </c>
      <c r="R133" s="596" t="s">
        <v>209</v>
      </c>
      <c r="S133" s="596" t="s">
        <v>210</v>
      </c>
      <c r="T133" s="596" t="s">
        <v>476</v>
      </c>
      <c r="U133" s="597" t="s">
        <v>211</v>
      </c>
      <c r="V133" s="383"/>
    </row>
    <row r="134" spans="1:23" s="101" customFormat="1" ht="33.950000000000003" customHeight="1" thickBot="1" x14ac:dyDescent="0.3">
      <c r="A134" s="1144"/>
      <c r="B134" s="1146"/>
      <c r="C134" s="1146"/>
      <c r="D134" s="598" t="s">
        <v>212</v>
      </c>
      <c r="E134" s="598" t="s">
        <v>213</v>
      </c>
      <c r="F134" s="598" t="s">
        <v>214</v>
      </c>
      <c r="G134" s="598" t="s">
        <v>214</v>
      </c>
      <c r="H134" s="598" t="s">
        <v>472</v>
      </c>
      <c r="I134" s="598" t="s">
        <v>29</v>
      </c>
      <c r="J134" s="598" t="s">
        <v>215</v>
      </c>
      <c r="K134" s="598" t="s">
        <v>216</v>
      </c>
      <c r="L134" s="598" t="s">
        <v>216</v>
      </c>
      <c r="M134" s="598" t="s">
        <v>217</v>
      </c>
      <c r="N134" s="598" t="s">
        <v>216</v>
      </c>
      <c r="O134" s="598" t="s">
        <v>218</v>
      </c>
      <c r="P134" s="598" t="s">
        <v>445</v>
      </c>
      <c r="Q134" s="598" t="s">
        <v>219</v>
      </c>
      <c r="R134" s="598" t="s">
        <v>220</v>
      </c>
      <c r="S134" s="598" t="s">
        <v>221</v>
      </c>
      <c r="T134" s="598" t="s">
        <v>221</v>
      </c>
      <c r="U134" s="599"/>
      <c r="V134" s="383"/>
    </row>
    <row r="135" spans="1:23" ht="15" customHeight="1" x14ac:dyDescent="0.25">
      <c r="A135" s="1147" t="str">
        <f>B129</f>
        <v>urb.met/el 3</v>
      </c>
      <c r="B135" s="600">
        <v>1</v>
      </c>
      <c r="C135" s="117"/>
      <c r="D135" s="59"/>
      <c r="E135" s="59"/>
      <c r="F135" s="117"/>
      <c r="G135" s="385"/>
      <c r="H135" s="60"/>
      <c r="I135" s="386"/>
      <c r="J135" s="387"/>
      <c r="K135" s="388"/>
      <c r="L135" s="388"/>
      <c r="M135" s="386"/>
      <c r="N135" s="388"/>
      <c r="O135" s="83"/>
      <c r="P135" s="83"/>
      <c r="Q135" s="386"/>
      <c r="R135" s="386"/>
      <c r="S135" s="386"/>
      <c r="T135" s="389"/>
      <c r="U135" s="390"/>
      <c r="V135" s="260"/>
    </row>
    <row r="136" spans="1:23" x14ac:dyDescent="0.25">
      <c r="A136" s="1147"/>
      <c r="B136" s="601">
        <v>2</v>
      </c>
      <c r="C136" s="58"/>
      <c r="D136" s="52"/>
      <c r="E136" s="52"/>
      <c r="F136" s="58"/>
      <c r="G136" s="391"/>
      <c r="H136" s="58"/>
      <c r="I136" s="392"/>
      <c r="J136" s="393"/>
      <c r="K136" s="388"/>
      <c r="L136" s="394"/>
      <c r="M136" s="392"/>
      <c r="N136" s="394"/>
      <c r="O136" s="74"/>
      <c r="P136" s="74"/>
      <c r="Q136" s="392"/>
      <c r="R136" s="392" t="s">
        <v>222</v>
      </c>
      <c r="S136" s="392"/>
      <c r="T136" s="395"/>
      <c r="U136" s="396"/>
      <c r="V136" s="260"/>
    </row>
    <row r="137" spans="1:23" x14ac:dyDescent="0.25">
      <c r="A137" s="1147"/>
      <c r="B137" s="601">
        <v>3</v>
      </c>
      <c r="C137" s="58"/>
      <c r="D137" s="52"/>
      <c r="E137" s="52"/>
      <c r="F137" s="58"/>
      <c r="G137" s="391"/>
      <c r="H137" s="58"/>
      <c r="I137" s="392"/>
      <c r="J137" s="393"/>
      <c r="K137" s="388"/>
      <c r="L137" s="394"/>
      <c r="M137" s="392"/>
      <c r="N137" s="394"/>
      <c r="O137" s="74"/>
      <c r="P137" s="74"/>
      <c r="Q137" s="392"/>
      <c r="R137" s="392"/>
      <c r="S137" s="392"/>
      <c r="T137" s="395"/>
      <c r="U137" s="396"/>
      <c r="V137" s="260"/>
    </row>
    <row r="138" spans="1:23" x14ac:dyDescent="0.25">
      <c r="A138" s="1147"/>
      <c r="B138" s="601">
        <v>4</v>
      </c>
      <c r="C138" s="58"/>
      <c r="D138" s="52"/>
      <c r="E138" s="52"/>
      <c r="F138" s="58"/>
      <c r="G138" s="391"/>
      <c r="H138" s="58"/>
      <c r="I138" s="392"/>
      <c r="J138" s="393"/>
      <c r="K138" s="388"/>
      <c r="L138" s="394"/>
      <c r="M138" s="392"/>
      <c r="N138" s="394"/>
      <c r="O138" s="74"/>
      <c r="P138" s="74"/>
      <c r="Q138" s="392"/>
      <c r="R138" s="392"/>
      <c r="S138" s="392"/>
      <c r="T138" s="395"/>
      <c r="U138" s="396"/>
      <c r="V138" s="260"/>
    </row>
    <row r="139" spans="1:23" x14ac:dyDescent="0.25">
      <c r="A139" s="1147"/>
      <c r="B139" s="601">
        <v>5</v>
      </c>
      <c r="C139" s="58"/>
      <c r="D139" s="52"/>
      <c r="E139" s="52"/>
      <c r="F139" s="58"/>
      <c r="G139" s="391"/>
      <c r="H139" s="58"/>
      <c r="I139" s="392"/>
      <c r="J139" s="393"/>
      <c r="K139" s="388"/>
      <c r="L139" s="394"/>
      <c r="M139" s="392"/>
      <c r="N139" s="394"/>
      <c r="O139" s="74"/>
      <c r="P139" s="74"/>
      <c r="Q139" s="392"/>
      <c r="R139" s="392"/>
      <c r="S139" s="392"/>
      <c r="T139" s="395"/>
      <c r="U139" s="396"/>
      <c r="V139" s="260"/>
    </row>
    <row r="140" spans="1:23" x14ac:dyDescent="0.25">
      <c r="A140" s="1147"/>
      <c r="B140" s="601">
        <v>6</v>
      </c>
      <c r="C140" s="58"/>
      <c r="D140" s="52"/>
      <c r="E140" s="52"/>
      <c r="F140" s="58"/>
      <c r="G140" s="391"/>
      <c r="H140" s="58"/>
      <c r="I140" s="392"/>
      <c r="J140" s="393"/>
      <c r="K140" s="388"/>
      <c r="L140" s="394"/>
      <c r="M140" s="392"/>
      <c r="N140" s="394"/>
      <c r="O140" s="74"/>
      <c r="P140" s="74"/>
      <c r="Q140" s="392"/>
      <c r="R140" s="392"/>
      <c r="S140" s="392"/>
      <c r="T140" s="395"/>
      <c r="U140" s="396"/>
      <c r="V140" s="260"/>
    </row>
    <row r="141" spans="1:23" x14ac:dyDescent="0.25">
      <c r="A141" s="1147"/>
      <c r="B141" s="601">
        <v>7</v>
      </c>
      <c r="C141" s="58"/>
      <c r="D141" s="52"/>
      <c r="E141" s="52"/>
      <c r="F141" s="58"/>
      <c r="G141" s="391"/>
      <c r="H141" s="58"/>
      <c r="I141" s="392"/>
      <c r="J141" s="393"/>
      <c r="K141" s="388"/>
      <c r="L141" s="394"/>
      <c r="M141" s="392"/>
      <c r="N141" s="394"/>
      <c r="O141" s="74"/>
      <c r="P141" s="74"/>
      <c r="Q141" s="392"/>
      <c r="R141" s="392"/>
      <c r="S141" s="392"/>
      <c r="T141" s="395"/>
      <c r="U141" s="396"/>
      <c r="V141" s="260"/>
    </row>
    <row r="142" spans="1:23" x14ac:dyDescent="0.25">
      <c r="A142" s="1147"/>
      <c r="B142" s="601">
        <v>8</v>
      </c>
      <c r="C142" s="58"/>
      <c r="D142" s="52"/>
      <c r="E142" s="52"/>
      <c r="F142" s="58"/>
      <c r="G142" s="391"/>
      <c r="H142" s="58"/>
      <c r="I142" s="392"/>
      <c r="J142" s="393"/>
      <c r="K142" s="388"/>
      <c r="L142" s="394"/>
      <c r="M142" s="392"/>
      <c r="N142" s="394"/>
      <c r="O142" s="74"/>
      <c r="P142" s="74"/>
      <c r="Q142" s="392"/>
      <c r="R142" s="392"/>
      <c r="S142" s="392"/>
      <c r="T142" s="395"/>
      <c r="U142" s="396"/>
      <c r="V142" s="260"/>
    </row>
    <row r="143" spans="1:23" x14ac:dyDescent="0.25">
      <c r="A143" s="1147"/>
      <c r="B143" s="601">
        <v>9</v>
      </c>
      <c r="C143" s="58"/>
      <c r="D143" s="52"/>
      <c r="E143" s="52"/>
      <c r="F143" s="58"/>
      <c r="G143" s="391"/>
      <c r="H143" s="58"/>
      <c r="I143" s="392"/>
      <c r="J143" s="393"/>
      <c r="K143" s="388"/>
      <c r="L143" s="394"/>
      <c r="M143" s="392"/>
      <c r="N143" s="394"/>
      <c r="O143" s="74"/>
      <c r="P143" s="74"/>
      <c r="Q143" s="392"/>
      <c r="R143" s="392"/>
      <c r="S143" s="392"/>
      <c r="T143" s="395"/>
      <c r="U143" s="396"/>
      <c r="V143" s="260"/>
    </row>
    <row r="144" spans="1:23" ht="15.75" thickBot="1" x14ac:dyDescent="0.3">
      <c r="A144" s="1148"/>
      <c r="B144" s="603">
        <v>10</v>
      </c>
      <c r="C144" s="67"/>
      <c r="D144" s="66"/>
      <c r="E144" s="66"/>
      <c r="F144" s="67"/>
      <c r="G144" s="397"/>
      <c r="H144" s="67"/>
      <c r="I144" s="398"/>
      <c r="J144" s="399"/>
      <c r="K144" s="586"/>
      <c r="L144" s="400"/>
      <c r="M144" s="398"/>
      <c r="N144" s="400"/>
      <c r="O144" s="75"/>
      <c r="P144" s="75"/>
      <c r="Q144" s="398"/>
      <c r="R144" s="398"/>
      <c r="S144" s="398"/>
      <c r="T144" s="401"/>
      <c r="U144" s="402"/>
      <c r="V144" s="260"/>
    </row>
    <row r="145" spans="1:23" ht="25.5" thickBot="1" x14ac:dyDescent="0.3">
      <c r="A145" s="459"/>
      <c r="C145" s="460"/>
      <c r="D145" s="461"/>
      <c r="E145" s="581" t="s">
        <v>223</v>
      </c>
      <c r="F145" s="582">
        <f>COUNTA(F135:F144)</f>
        <v>0</v>
      </c>
      <c r="G145" s="583">
        <f>COUNTA(G135:G144)</f>
        <v>0</v>
      </c>
      <c r="H145" s="460"/>
      <c r="I145" s="377"/>
      <c r="J145" s="462"/>
      <c r="K145" s="462"/>
      <c r="L145" s="463"/>
      <c r="M145" s="1107" t="s">
        <v>354</v>
      </c>
      <c r="N145" s="1108"/>
      <c r="O145" s="589">
        <f>SUM(O135:O144)</f>
        <v>0</v>
      </c>
      <c r="P145" s="590">
        <f>SUM(P135:P144)</f>
        <v>0</v>
      </c>
      <c r="Q145" s="377"/>
      <c r="R145" s="377"/>
      <c r="S145" s="377"/>
      <c r="T145" s="381"/>
      <c r="U145" s="381"/>
      <c r="V145" s="260"/>
    </row>
    <row r="146" spans="1:23" ht="18.75" customHeight="1" thickBot="1" x14ac:dyDescent="0.3">
      <c r="A146" s="408"/>
      <c r="B146" s="409"/>
      <c r="C146" s="342"/>
      <c r="D146" s="342"/>
      <c r="E146" s="342"/>
      <c r="F146" s="409"/>
      <c r="G146" s="342"/>
      <c r="H146" s="342"/>
      <c r="I146" s="409"/>
      <c r="J146" s="409"/>
      <c r="K146" s="409"/>
      <c r="L146" s="342"/>
      <c r="M146" s="465"/>
      <c r="N146" s="465"/>
      <c r="O146" s="466"/>
      <c r="P146" s="466"/>
      <c r="Q146" s="342"/>
      <c r="R146" s="342"/>
      <c r="S146" s="342"/>
      <c r="T146" s="410"/>
      <c r="U146" s="411"/>
      <c r="V146" s="348"/>
    </row>
    <row r="147" spans="1:23" ht="15.75" thickBot="1" x14ac:dyDescent="0.3">
      <c r="A147" s="378"/>
      <c r="B147" s="256"/>
      <c r="C147" s="187"/>
      <c r="D147" s="187"/>
      <c r="E147" s="187"/>
      <c r="F147" s="256"/>
      <c r="G147" s="187"/>
      <c r="H147" s="187"/>
      <c r="I147" s="256"/>
      <c r="J147" s="256"/>
      <c r="K147" s="256"/>
      <c r="L147" s="187"/>
      <c r="M147" s="187"/>
      <c r="N147" s="187"/>
      <c r="O147" s="187"/>
      <c r="P147" s="187"/>
      <c r="Q147" s="187"/>
      <c r="R147" s="187"/>
      <c r="S147" s="187"/>
      <c r="T147" s="379"/>
      <c r="U147" s="379"/>
      <c r="V147" s="258"/>
    </row>
    <row r="148" spans="1:23" ht="15.75" thickBot="1" x14ac:dyDescent="0.3">
      <c r="A148" s="592" t="s">
        <v>9</v>
      </c>
      <c r="B148" s="1100" t="s">
        <v>451</v>
      </c>
      <c r="C148" s="1101"/>
      <c r="E148" s="1155" t="s">
        <v>189</v>
      </c>
      <c r="F148" s="1156"/>
      <c r="G148" s="1104">
        <f>VLOOKUP(B148,'Urbano.Piano inv. forn'!$D$60:$H$79,3,FALSE)</f>
        <v>0</v>
      </c>
      <c r="H148" s="1105"/>
      <c r="I148" s="44"/>
      <c r="J148" s="1155" t="s">
        <v>190</v>
      </c>
      <c r="K148" s="1157"/>
      <c r="L148" s="1156"/>
      <c r="M148" s="1104">
        <f>VLOOKUP(B148,'Urbano.Piano inv. forn'!$D$60:$H$79,4,FALSE)</f>
        <v>0</v>
      </c>
      <c r="N148" s="1105"/>
      <c r="P148" s="593" t="s">
        <v>191</v>
      </c>
      <c r="Q148" s="380"/>
      <c r="S148" s="602" t="s">
        <v>192</v>
      </c>
      <c r="T148" s="1085"/>
      <c r="U148" s="1086"/>
      <c r="V148" s="260"/>
    </row>
    <row r="149" spans="1:23" ht="13.5" customHeight="1" thickBot="1" x14ac:dyDescent="0.3">
      <c r="A149" s="68"/>
      <c r="B149" s="54"/>
      <c r="C149" s="54"/>
      <c r="E149" s="55"/>
      <c r="F149" s="55"/>
      <c r="G149" s="56"/>
      <c r="H149" s="56"/>
      <c r="I149" s="44"/>
      <c r="J149" s="55"/>
      <c r="K149" s="55"/>
      <c r="L149" s="55"/>
      <c r="M149" s="56"/>
      <c r="N149" s="56"/>
      <c r="P149" s="57"/>
      <c r="S149" s="53"/>
      <c r="T149" s="381"/>
      <c r="V149" s="69"/>
      <c r="W149" s="377"/>
    </row>
    <row r="150" spans="1:23" ht="33.75" customHeight="1" thickBot="1" x14ac:dyDescent="0.3">
      <c r="A150" s="1149" t="s">
        <v>12</v>
      </c>
      <c r="B150" s="1150"/>
      <c r="C150" s="1150"/>
      <c r="D150" s="1151"/>
      <c r="E150" s="1090">
        <f>VLOOKUP(B148,'Urbano.Piano inv. forn'!$D$60:$V$79,17,FALSE)</f>
        <v>0</v>
      </c>
      <c r="F150" s="1091"/>
      <c r="G150" s="1091"/>
      <c r="H150" s="1092"/>
      <c r="I150" s="44"/>
      <c r="J150" s="1152" t="s">
        <v>56</v>
      </c>
      <c r="K150" s="1153"/>
      <c r="L150" s="1154"/>
      <c r="M150" s="1090">
        <f>VLOOKUP(B148,'Urbano.Piano inv. forn'!$D$60:$V$79,19,FALSE)</f>
        <v>0</v>
      </c>
      <c r="N150" s="1092"/>
      <c r="O150" s="65"/>
      <c r="P150" s="594" t="s">
        <v>14</v>
      </c>
      <c r="Q150" s="70">
        <f>M150+E150</f>
        <v>0</v>
      </c>
      <c r="S150" s="602" t="s">
        <v>193</v>
      </c>
      <c r="T150" s="1085"/>
      <c r="U150" s="1086"/>
      <c r="V150" s="69"/>
      <c r="W150" s="377"/>
    </row>
    <row r="151" spans="1:23" ht="33.75" customHeight="1" thickBot="1" x14ac:dyDescent="0.3">
      <c r="A151" s="71"/>
      <c r="B151" s="72"/>
      <c r="C151" s="72"/>
      <c r="D151" s="72"/>
      <c r="E151" s="73"/>
      <c r="F151" s="73"/>
      <c r="G151" s="73"/>
      <c r="H151" s="73"/>
      <c r="I151" s="44"/>
      <c r="J151" s="55"/>
      <c r="K151" s="55"/>
      <c r="L151" s="55"/>
      <c r="M151" s="73"/>
      <c r="N151" s="73"/>
      <c r="O151" s="65"/>
      <c r="P151" s="53"/>
      <c r="Q151" s="65"/>
      <c r="S151" s="53"/>
      <c r="T151" s="382"/>
      <c r="U151" s="382"/>
      <c r="V151" s="69"/>
      <c r="W151" s="377"/>
    </row>
    <row r="152" spans="1:23" s="101" customFormat="1" ht="72" customHeight="1" x14ac:dyDescent="0.25">
      <c r="A152" s="1143" t="s">
        <v>194</v>
      </c>
      <c r="B152" s="1145" t="s">
        <v>195</v>
      </c>
      <c r="C152" s="1145" t="s">
        <v>196</v>
      </c>
      <c r="D152" s="595" t="s">
        <v>197</v>
      </c>
      <c r="E152" s="591" t="s">
        <v>198</v>
      </c>
      <c r="F152" s="595" t="s">
        <v>199</v>
      </c>
      <c r="G152" s="595" t="s">
        <v>200</v>
      </c>
      <c r="H152" s="596" t="s">
        <v>168</v>
      </c>
      <c r="I152" s="596" t="s">
        <v>201</v>
      </c>
      <c r="J152" s="596" t="s">
        <v>202</v>
      </c>
      <c r="K152" s="596" t="s">
        <v>444</v>
      </c>
      <c r="L152" s="596" t="s">
        <v>203</v>
      </c>
      <c r="M152" s="596" t="s">
        <v>204</v>
      </c>
      <c r="N152" s="596" t="s">
        <v>205</v>
      </c>
      <c r="O152" s="596" t="s">
        <v>206</v>
      </c>
      <c r="P152" s="596" t="s">
        <v>207</v>
      </c>
      <c r="Q152" s="596" t="s">
        <v>208</v>
      </c>
      <c r="R152" s="596" t="s">
        <v>209</v>
      </c>
      <c r="S152" s="596" t="s">
        <v>210</v>
      </c>
      <c r="T152" s="596" t="s">
        <v>476</v>
      </c>
      <c r="U152" s="597" t="s">
        <v>211</v>
      </c>
      <c r="V152" s="383"/>
    </row>
    <row r="153" spans="1:23" s="101" customFormat="1" ht="33.950000000000003" customHeight="1" thickBot="1" x14ac:dyDescent="0.3">
      <c r="A153" s="1144"/>
      <c r="B153" s="1146"/>
      <c r="C153" s="1146"/>
      <c r="D153" s="598" t="s">
        <v>212</v>
      </c>
      <c r="E153" s="598" t="s">
        <v>213</v>
      </c>
      <c r="F153" s="598" t="s">
        <v>214</v>
      </c>
      <c r="G153" s="598" t="s">
        <v>214</v>
      </c>
      <c r="H153" s="598" t="s">
        <v>472</v>
      </c>
      <c r="I153" s="598" t="s">
        <v>29</v>
      </c>
      <c r="J153" s="598" t="s">
        <v>215</v>
      </c>
      <c r="K153" s="598" t="s">
        <v>216</v>
      </c>
      <c r="L153" s="598" t="s">
        <v>216</v>
      </c>
      <c r="M153" s="598" t="s">
        <v>217</v>
      </c>
      <c r="N153" s="598" t="s">
        <v>216</v>
      </c>
      <c r="O153" s="598" t="s">
        <v>218</v>
      </c>
      <c r="P153" s="598" t="s">
        <v>445</v>
      </c>
      <c r="Q153" s="598" t="s">
        <v>219</v>
      </c>
      <c r="R153" s="598" t="s">
        <v>220</v>
      </c>
      <c r="S153" s="598" t="s">
        <v>221</v>
      </c>
      <c r="T153" s="598" t="s">
        <v>221</v>
      </c>
      <c r="U153" s="599"/>
      <c r="V153" s="383"/>
    </row>
    <row r="154" spans="1:23" ht="15" customHeight="1" x14ac:dyDescent="0.25">
      <c r="A154" s="1147" t="str">
        <f>B148</f>
        <v>urb.met/el 3</v>
      </c>
      <c r="B154" s="600">
        <v>1</v>
      </c>
      <c r="C154" s="117"/>
      <c r="D154" s="59"/>
      <c r="E154" s="59"/>
      <c r="F154" s="117"/>
      <c r="G154" s="385"/>
      <c r="H154" s="60"/>
      <c r="I154" s="386"/>
      <c r="J154" s="387"/>
      <c r="K154" s="388"/>
      <c r="L154" s="388"/>
      <c r="M154" s="386"/>
      <c r="N154" s="388"/>
      <c r="O154" s="83"/>
      <c r="P154" s="83"/>
      <c r="Q154" s="386"/>
      <c r="R154" s="386"/>
      <c r="S154" s="386"/>
      <c r="T154" s="389"/>
      <c r="U154" s="390"/>
      <c r="V154" s="260"/>
    </row>
    <row r="155" spans="1:23" x14ac:dyDescent="0.25">
      <c r="A155" s="1147"/>
      <c r="B155" s="601">
        <v>2</v>
      </c>
      <c r="C155" s="58"/>
      <c r="D155" s="52"/>
      <c r="E155" s="52"/>
      <c r="F155" s="58"/>
      <c r="G155" s="391"/>
      <c r="H155" s="58"/>
      <c r="I155" s="392"/>
      <c r="J155" s="393"/>
      <c r="K155" s="388"/>
      <c r="L155" s="394"/>
      <c r="M155" s="392"/>
      <c r="N155" s="394"/>
      <c r="O155" s="74"/>
      <c r="P155" s="74"/>
      <c r="Q155" s="392"/>
      <c r="R155" s="392" t="s">
        <v>222</v>
      </c>
      <c r="S155" s="392"/>
      <c r="T155" s="395"/>
      <c r="U155" s="396"/>
      <c r="V155" s="260"/>
    </row>
    <row r="156" spans="1:23" x14ac:dyDescent="0.25">
      <c r="A156" s="1147"/>
      <c r="B156" s="601">
        <v>3</v>
      </c>
      <c r="C156" s="58"/>
      <c r="D156" s="52"/>
      <c r="E156" s="52"/>
      <c r="F156" s="58"/>
      <c r="G156" s="391"/>
      <c r="H156" s="58"/>
      <c r="I156" s="392"/>
      <c r="J156" s="393"/>
      <c r="K156" s="388"/>
      <c r="L156" s="394"/>
      <c r="M156" s="392"/>
      <c r="N156" s="394"/>
      <c r="O156" s="74"/>
      <c r="P156" s="74"/>
      <c r="Q156" s="392"/>
      <c r="R156" s="392"/>
      <c r="S156" s="392"/>
      <c r="T156" s="395"/>
      <c r="U156" s="396"/>
      <c r="V156" s="260"/>
    </row>
    <row r="157" spans="1:23" x14ac:dyDescent="0.25">
      <c r="A157" s="1147"/>
      <c r="B157" s="601">
        <v>4</v>
      </c>
      <c r="C157" s="58"/>
      <c r="D157" s="52"/>
      <c r="E157" s="52"/>
      <c r="F157" s="58"/>
      <c r="G157" s="391"/>
      <c r="H157" s="58"/>
      <c r="I157" s="392"/>
      <c r="J157" s="393"/>
      <c r="K157" s="388"/>
      <c r="L157" s="394"/>
      <c r="M157" s="392"/>
      <c r="N157" s="394"/>
      <c r="O157" s="74"/>
      <c r="P157" s="74"/>
      <c r="Q157" s="392"/>
      <c r="R157" s="392"/>
      <c r="S157" s="392"/>
      <c r="T157" s="395"/>
      <c r="U157" s="396"/>
      <c r="V157" s="260"/>
    </row>
    <row r="158" spans="1:23" x14ac:dyDescent="0.25">
      <c r="A158" s="1147"/>
      <c r="B158" s="601">
        <v>5</v>
      </c>
      <c r="C158" s="58"/>
      <c r="D158" s="52"/>
      <c r="E158" s="52"/>
      <c r="F158" s="58"/>
      <c r="G158" s="391"/>
      <c r="H158" s="58"/>
      <c r="I158" s="392"/>
      <c r="J158" s="393"/>
      <c r="K158" s="388"/>
      <c r="L158" s="394"/>
      <c r="M158" s="392"/>
      <c r="N158" s="394"/>
      <c r="O158" s="74"/>
      <c r="P158" s="74"/>
      <c r="Q158" s="392"/>
      <c r="R158" s="392"/>
      <c r="S158" s="392"/>
      <c r="T158" s="395"/>
      <c r="U158" s="396"/>
      <c r="V158" s="260"/>
    </row>
    <row r="159" spans="1:23" x14ac:dyDescent="0.25">
      <c r="A159" s="1147"/>
      <c r="B159" s="601">
        <v>6</v>
      </c>
      <c r="C159" s="58"/>
      <c r="D159" s="52"/>
      <c r="E159" s="52"/>
      <c r="F159" s="58"/>
      <c r="G159" s="391"/>
      <c r="H159" s="58"/>
      <c r="I159" s="392"/>
      <c r="J159" s="393"/>
      <c r="K159" s="388"/>
      <c r="L159" s="394"/>
      <c r="M159" s="392"/>
      <c r="N159" s="394"/>
      <c r="O159" s="74"/>
      <c r="P159" s="74"/>
      <c r="Q159" s="392"/>
      <c r="R159" s="392"/>
      <c r="S159" s="392"/>
      <c r="T159" s="395"/>
      <c r="U159" s="396"/>
      <c r="V159" s="260"/>
    </row>
    <row r="160" spans="1:23" x14ac:dyDescent="0.25">
      <c r="A160" s="1147"/>
      <c r="B160" s="601">
        <v>7</v>
      </c>
      <c r="C160" s="58"/>
      <c r="D160" s="52"/>
      <c r="E160" s="52"/>
      <c r="F160" s="58"/>
      <c r="G160" s="391"/>
      <c r="H160" s="58"/>
      <c r="I160" s="392"/>
      <c r="J160" s="393"/>
      <c r="K160" s="388"/>
      <c r="L160" s="394"/>
      <c r="M160" s="392"/>
      <c r="N160" s="394"/>
      <c r="O160" s="74"/>
      <c r="P160" s="74"/>
      <c r="Q160" s="392"/>
      <c r="R160" s="392"/>
      <c r="S160" s="392"/>
      <c r="T160" s="395"/>
      <c r="U160" s="396"/>
      <c r="V160" s="260"/>
    </row>
    <row r="161" spans="1:23" x14ac:dyDescent="0.25">
      <c r="A161" s="1147"/>
      <c r="B161" s="601">
        <v>8</v>
      </c>
      <c r="C161" s="58"/>
      <c r="D161" s="52"/>
      <c r="E161" s="52"/>
      <c r="F161" s="58"/>
      <c r="G161" s="391"/>
      <c r="H161" s="58"/>
      <c r="I161" s="392"/>
      <c r="J161" s="393"/>
      <c r="K161" s="388"/>
      <c r="L161" s="394"/>
      <c r="M161" s="392"/>
      <c r="N161" s="394"/>
      <c r="O161" s="74"/>
      <c r="P161" s="74"/>
      <c r="Q161" s="392"/>
      <c r="R161" s="392"/>
      <c r="S161" s="392"/>
      <c r="T161" s="395"/>
      <c r="U161" s="396"/>
      <c r="V161" s="260"/>
    </row>
    <row r="162" spans="1:23" x14ac:dyDescent="0.25">
      <c r="A162" s="1147"/>
      <c r="B162" s="601">
        <v>9</v>
      </c>
      <c r="C162" s="58"/>
      <c r="D162" s="52"/>
      <c r="E162" s="52"/>
      <c r="F162" s="58"/>
      <c r="G162" s="391"/>
      <c r="H162" s="58"/>
      <c r="I162" s="392"/>
      <c r="J162" s="393"/>
      <c r="K162" s="388"/>
      <c r="L162" s="394"/>
      <c r="M162" s="392"/>
      <c r="N162" s="394"/>
      <c r="O162" s="74"/>
      <c r="P162" s="74"/>
      <c r="Q162" s="392"/>
      <c r="R162" s="392"/>
      <c r="S162" s="392"/>
      <c r="T162" s="395"/>
      <c r="U162" s="396"/>
      <c r="V162" s="260"/>
    </row>
    <row r="163" spans="1:23" ht="15.75" thickBot="1" x14ac:dyDescent="0.3">
      <c r="A163" s="1148"/>
      <c r="B163" s="603">
        <v>10</v>
      </c>
      <c r="C163" s="67"/>
      <c r="D163" s="66"/>
      <c r="E163" s="66"/>
      <c r="F163" s="67"/>
      <c r="G163" s="397"/>
      <c r="H163" s="67"/>
      <c r="I163" s="398"/>
      <c r="J163" s="399"/>
      <c r="K163" s="586"/>
      <c r="L163" s="400"/>
      <c r="M163" s="398"/>
      <c r="N163" s="400"/>
      <c r="O163" s="75"/>
      <c r="P163" s="75"/>
      <c r="Q163" s="398"/>
      <c r="R163" s="398"/>
      <c r="S163" s="398"/>
      <c r="T163" s="401"/>
      <c r="U163" s="402"/>
      <c r="V163" s="260"/>
    </row>
    <row r="164" spans="1:23" ht="25.5" thickBot="1" x14ac:dyDescent="0.3">
      <c r="A164" s="459"/>
      <c r="C164" s="460"/>
      <c r="D164" s="461"/>
      <c r="E164" s="581" t="s">
        <v>223</v>
      </c>
      <c r="F164" s="582">
        <f>COUNTA(F154:F163)</f>
        <v>0</v>
      </c>
      <c r="G164" s="583">
        <f>COUNTA(G154:G163)</f>
        <v>0</v>
      </c>
      <c r="H164" s="460"/>
      <c r="I164" s="377"/>
      <c r="J164" s="462"/>
      <c r="K164" s="462"/>
      <c r="L164" s="463"/>
      <c r="M164" s="1107" t="s">
        <v>354</v>
      </c>
      <c r="N164" s="1108"/>
      <c r="O164" s="589">
        <f>SUM(O154:O163)</f>
        <v>0</v>
      </c>
      <c r="P164" s="590">
        <f>SUM(P154:P163)</f>
        <v>0</v>
      </c>
      <c r="Q164" s="377"/>
      <c r="R164" s="377"/>
      <c r="S164" s="377"/>
      <c r="T164" s="381"/>
      <c r="U164" s="381"/>
      <c r="V164" s="260"/>
    </row>
    <row r="165" spans="1:23" ht="18.75" customHeight="1" thickBot="1" x14ac:dyDescent="0.3">
      <c r="A165" s="408"/>
      <c r="B165" s="409"/>
      <c r="C165" s="342"/>
      <c r="D165" s="342"/>
      <c r="E165" s="342"/>
      <c r="F165" s="409"/>
      <c r="G165" s="342"/>
      <c r="H165" s="342"/>
      <c r="I165" s="409"/>
      <c r="J165" s="409"/>
      <c r="K165" s="409"/>
      <c r="L165" s="342"/>
      <c r="M165" s="465"/>
      <c r="N165" s="465"/>
      <c r="O165" s="466"/>
      <c r="P165" s="466"/>
      <c r="Q165" s="342"/>
      <c r="R165" s="342"/>
      <c r="S165" s="342"/>
      <c r="T165" s="410"/>
      <c r="U165" s="411"/>
      <c r="V165" s="348"/>
    </row>
    <row r="166" spans="1:23" ht="15.75" thickBot="1" x14ac:dyDescent="0.3">
      <c r="A166" s="378"/>
      <c r="B166" s="256"/>
      <c r="C166" s="187"/>
      <c r="D166" s="187"/>
      <c r="E166" s="187"/>
      <c r="F166" s="256"/>
      <c r="G166" s="187"/>
      <c r="H166" s="187"/>
      <c r="I166" s="256"/>
      <c r="J166" s="256"/>
      <c r="K166" s="256"/>
      <c r="L166" s="187"/>
      <c r="M166" s="187"/>
      <c r="N166" s="187"/>
      <c r="O166" s="187"/>
      <c r="P166" s="187"/>
      <c r="Q166" s="187"/>
      <c r="R166" s="187"/>
      <c r="S166" s="187"/>
      <c r="T166" s="379"/>
      <c r="U166" s="379"/>
      <c r="V166" s="258"/>
    </row>
    <row r="167" spans="1:23" ht="15.75" thickBot="1" x14ac:dyDescent="0.3">
      <c r="A167" s="592" t="s">
        <v>9</v>
      </c>
      <c r="B167" s="1100" t="s">
        <v>451</v>
      </c>
      <c r="C167" s="1101"/>
      <c r="E167" s="1155" t="s">
        <v>189</v>
      </c>
      <c r="F167" s="1156"/>
      <c r="G167" s="1104">
        <f>VLOOKUP(B167,'Urbano.Piano inv. forn'!$D$60:$H$79,3,FALSE)</f>
        <v>0</v>
      </c>
      <c r="H167" s="1105"/>
      <c r="I167" s="44"/>
      <c r="J167" s="1155" t="s">
        <v>190</v>
      </c>
      <c r="K167" s="1157"/>
      <c r="L167" s="1156"/>
      <c r="M167" s="1104">
        <f>VLOOKUP(B167,'Urbano.Piano inv. forn'!$D$60:$H$79,4,FALSE)</f>
        <v>0</v>
      </c>
      <c r="N167" s="1105"/>
      <c r="P167" s="593" t="s">
        <v>191</v>
      </c>
      <c r="Q167" s="380"/>
      <c r="S167" s="602" t="s">
        <v>192</v>
      </c>
      <c r="T167" s="1085"/>
      <c r="U167" s="1086"/>
      <c r="V167" s="260"/>
    </row>
    <row r="168" spans="1:23" ht="13.5" customHeight="1" thickBot="1" x14ac:dyDescent="0.3">
      <c r="A168" s="68"/>
      <c r="B168" s="54"/>
      <c r="C168" s="54"/>
      <c r="E168" s="55"/>
      <c r="F168" s="55"/>
      <c r="G168" s="56"/>
      <c r="H168" s="56"/>
      <c r="I168" s="44"/>
      <c r="J168" s="55"/>
      <c r="K168" s="55"/>
      <c r="L168" s="55"/>
      <c r="M168" s="56"/>
      <c r="N168" s="56"/>
      <c r="P168" s="57"/>
      <c r="S168" s="53"/>
      <c r="T168" s="381"/>
      <c r="V168" s="69"/>
      <c r="W168" s="377"/>
    </row>
    <row r="169" spans="1:23" ht="33.75" customHeight="1" thickBot="1" x14ac:dyDescent="0.3">
      <c r="A169" s="1149" t="s">
        <v>12</v>
      </c>
      <c r="B169" s="1150"/>
      <c r="C169" s="1150"/>
      <c r="D169" s="1151"/>
      <c r="E169" s="1090">
        <f>VLOOKUP(B167,'Urbano.Piano inv. forn'!$D$60:$V$79,17,FALSE)</f>
        <v>0</v>
      </c>
      <c r="F169" s="1091"/>
      <c r="G169" s="1091"/>
      <c r="H169" s="1092"/>
      <c r="I169" s="44"/>
      <c r="J169" s="1152" t="s">
        <v>56</v>
      </c>
      <c r="K169" s="1153"/>
      <c r="L169" s="1154"/>
      <c r="M169" s="1090">
        <f>VLOOKUP(B167,'Urbano.Piano inv. forn'!$D$60:$V$79,19,FALSE)</f>
        <v>0</v>
      </c>
      <c r="N169" s="1092"/>
      <c r="O169" s="65"/>
      <c r="P169" s="594" t="s">
        <v>14</v>
      </c>
      <c r="Q169" s="70">
        <f>M169+E169</f>
        <v>0</v>
      </c>
      <c r="S169" s="602" t="s">
        <v>193</v>
      </c>
      <c r="T169" s="1085"/>
      <c r="U169" s="1086"/>
      <c r="V169" s="69"/>
      <c r="W169" s="377"/>
    </row>
    <row r="170" spans="1:23" ht="33.75" customHeight="1" thickBot="1" x14ac:dyDescent="0.3">
      <c r="A170" s="71"/>
      <c r="B170" s="72"/>
      <c r="C170" s="72"/>
      <c r="D170" s="72"/>
      <c r="E170" s="73"/>
      <c r="F170" s="73"/>
      <c r="G170" s="73"/>
      <c r="H170" s="73"/>
      <c r="I170" s="44"/>
      <c r="J170" s="55"/>
      <c r="K170" s="55"/>
      <c r="L170" s="55"/>
      <c r="M170" s="73"/>
      <c r="N170" s="73"/>
      <c r="O170" s="65"/>
      <c r="P170" s="53"/>
      <c r="Q170" s="65"/>
      <c r="S170" s="53"/>
      <c r="T170" s="382"/>
      <c r="U170" s="382"/>
      <c r="V170" s="69"/>
      <c r="W170" s="377"/>
    </row>
    <row r="171" spans="1:23" s="101" customFormat="1" ht="72" customHeight="1" x14ac:dyDescent="0.25">
      <c r="A171" s="1143" t="s">
        <v>194</v>
      </c>
      <c r="B171" s="1145" t="s">
        <v>195</v>
      </c>
      <c r="C171" s="1145" t="s">
        <v>196</v>
      </c>
      <c r="D171" s="595" t="s">
        <v>197</v>
      </c>
      <c r="E171" s="591" t="s">
        <v>198</v>
      </c>
      <c r="F171" s="595" t="s">
        <v>199</v>
      </c>
      <c r="G171" s="595" t="s">
        <v>200</v>
      </c>
      <c r="H171" s="596" t="s">
        <v>168</v>
      </c>
      <c r="I171" s="596" t="s">
        <v>201</v>
      </c>
      <c r="J171" s="596" t="s">
        <v>202</v>
      </c>
      <c r="K171" s="596" t="s">
        <v>444</v>
      </c>
      <c r="L171" s="596" t="s">
        <v>203</v>
      </c>
      <c r="M171" s="596" t="s">
        <v>204</v>
      </c>
      <c r="N171" s="596" t="s">
        <v>205</v>
      </c>
      <c r="O171" s="596" t="s">
        <v>206</v>
      </c>
      <c r="P171" s="596" t="s">
        <v>207</v>
      </c>
      <c r="Q171" s="596" t="s">
        <v>208</v>
      </c>
      <c r="R171" s="596" t="s">
        <v>209</v>
      </c>
      <c r="S171" s="596" t="s">
        <v>210</v>
      </c>
      <c r="T171" s="596" t="s">
        <v>476</v>
      </c>
      <c r="U171" s="597" t="s">
        <v>211</v>
      </c>
      <c r="V171" s="383"/>
    </row>
    <row r="172" spans="1:23" s="101" customFormat="1" ht="33.950000000000003" customHeight="1" thickBot="1" x14ac:dyDescent="0.3">
      <c r="A172" s="1144"/>
      <c r="B172" s="1146"/>
      <c r="C172" s="1146"/>
      <c r="D172" s="598" t="s">
        <v>212</v>
      </c>
      <c r="E172" s="598" t="s">
        <v>213</v>
      </c>
      <c r="F172" s="598" t="s">
        <v>214</v>
      </c>
      <c r="G172" s="598" t="s">
        <v>214</v>
      </c>
      <c r="H172" s="598" t="s">
        <v>472</v>
      </c>
      <c r="I172" s="598" t="s">
        <v>29</v>
      </c>
      <c r="J172" s="598" t="s">
        <v>215</v>
      </c>
      <c r="K172" s="598" t="s">
        <v>216</v>
      </c>
      <c r="L172" s="598" t="s">
        <v>216</v>
      </c>
      <c r="M172" s="598" t="s">
        <v>217</v>
      </c>
      <c r="N172" s="598" t="s">
        <v>216</v>
      </c>
      <c r="O172" s="598" t="s">
        <v>218</v>
      </c>
      <c r="P172" s="598" t="s">
        <v>445</v>
      </c>
      <c r="Q172" s="598" t="s">
        <v>219</v>
      </c>
      <c r="R172" s="598" t="s">
        <v>220</v>
      </c>
      <c r="S172" s="598" t="s">
        <v>221</v>
      </c>
      <c r="T172" s="598" t="s">
        <v>221</v>
      </c>
      <c r="U172" s="599"/>
      <c r="V172" s="383"/>
    </row>
    <row r="173" spans="1:23" ht="15" customHeight="1" x14ac:dyDescent="0.25">
      <c r="A173" s="1147" t="str">
        <f>B167</f>
        <v>urb.met/el 3</v>
      </c>
      <c r="B173" s="600">
        <v>1</v>
      </c>
      <c r="C173" s="117"/>
      <c r="D173" s="59"/>
      <c r="E173" s="59"/>
      <c r="F173" s="117"/>
      <c r="G173" s="385"/>
      <c r="H173" s="60"/>
      <c r="I173" s="386"/>
      <c r="J173" s="387"/>
      <c r="K173" s="388"/>
      <c r="L173" s="388"/>
      <c r="M173" s="386"/>
      <c r="N173" s="388"/>
      <c r="O173" s="83"/>
      <c r="P173" s="83"/>
      <c r="Q173" s="386"/>
      <c r="R173" s="386"/>
      <c r="S173" s="386"/>
      <c r="T173" s="389"/>
      <c r="U173" s="390"/>
      <c r="V173" s="260"/>
    </row>
    <row r="174" spans="1:23" x14ac:dyDescent="0.25">
      <c r="A174" s="1147"/>
      <c r="B174" s="601">
        <v>2</v>
      </c>
      <c r="C174" s="58"/>
      <c r="D174" s="52"/>
      <c r="E174" s="52"/>
      <c r="F174" s="58"/>
      <c r="G174" s="391"/>
      <c r="H174" s="58"/>
      <c r="I174" s="392"/>
      <c r="J174" s="393"/>
      <c r="K174" s="388"/>
      <c r="L174" s="394"/>
      <c r="M174" s="392"/>
      <c r="N174" s="394"/>
      <c r="O174" s="74"/>
      <c r="P174" s="74"/>
      <c r="Q174" s="392"/>
      <c r="R174" s="392" t="s">
        <v>222</v>
      </c>
      <c r="S174" s="392"/>
      <c r="T174" s="395"/>
      <c r="U174" s="396"/>
      <c r="V174" s="260"/>
    </row>
    <row r="175" spans="1:23" x14ac:dyDescent="0.25">
      <c r="A175" s="1147"/>
      <c r="B175" s="601">
        <v>3</v>
      </c>
      <c r="C175" s="58"/>
      <c r="D175" s="52"/>
      <c r="E175" s="52"/>
      <c r="F175" s="58"/>
      <c r="G175" s="391"/>
      <c r="H175" s="58"/>
      <c r="I175" s="392"/>
      <c r="J175" s="393"/>
      <c r="K175" s="388"/>
      <c r="L175" s="394"/>
      <c r="M175" s="392"/>
      <c r="N175" s="394"/>
      <c r="O175" s="74"/>
      <c r="P175" s="74"/>
      <c r="Q175" s="392"/>
      <c r="R175" s="392"/>
      <c r="S175" s="392"/>
      <c r="T175" s="395"/>
      <c r="U175" s="396"/>
      <c r="V175" s="260"/>
    </row>
    <row r="176" spans="1:23" x14ac:dyDescent="0.25">
      <c r="A176" s="1147"/>
      <c r="B176" s="601">
        <v>4</v>
      </c>
      <c r="C176" s="58"/>
      <c r="D176" s="52"/>
      <c r="E176" s="52"/>
      <c r="F176" s="58"/>
      <c r="G176" s="391"/>
      <c r="H176" s="58"/>
      <c r="I176" s="392"/>
      <c r="J176" s="393"/>
      <c r="K176" s="388"/>
      <c r="L176" s="394"/>
      <c r="M176" s="392"/>
      <c r="N176" s="394"/>
      <c r="O176" s="74"/>
      <c r="P176" s="74"/>
      <c r="Q176" s="392"/>
      <c r="R176" s="392"/>
      <c r="S176" s="392"/>
      <c r="T176" s="395"/>
      <c r="U176" s="396"/>
      <c r="V176" s="260"/>
    </row>
    <row r="177" spans="1:23" x14ac:dyDescent="0.25">
      <c r="A177" s="1147"/>
      <c r="B177" s="601">
        <v>5</v>
      </c>
      <c r="C177" s="58"/>
      <c r="D177" s="52"/>
      <c r="E177" s="52"/>
      <c r="F177" s="58"/>
      <c r="G177" s="391"/>
      <c r="H177" s="58"/>
      <c r="I177" s="392"/>
      <c r="J177" s="393"/>
      <c r="K177" s="388"/>
      <c r="L177" s="394"/>
      <c r="M177" s="392"/>
      <c r="N177" s="394"/>
      <c r="O177" s="74"/>
      <c r="P177" s="74"/>
      <c r="Q177" s="392"/>
      <c r="R177" s="392"/>
      <c r="S177" s="392"/>
      <c r="T177" s="395"/>
      <c r="U177" s="396"/>
      <c r="V177" s="260"/>
    </row>
    <row r="178" spans="1:23" x14ac:dyDescent="0.25">
      <c r="A178" s="1147"/>
      <c r="B178" s="601">
        <v>6</v>
      </c>
      <c r="C178" s="58"/>
      <c r="D178" s="52"/>
      <c r="E178" s="52"/>
      <c r="F178" s="58"/>
      <c r="G178" s="391"/>
      <c r="H178" s="58"/>
      <c r="I178" s="392"/>
      <c r="J178" s="393"/>
      <c r="K178" s="388"/>
      <c r="L178" s="394"/>
      <c r="M178" s="392"/>
      <c r="N178" s="394"/>
      <c r="O178" s="74"/>
      <c r="P178" s="74"/>
      <c r="Q178" s="392"/>
      <c r="R178" s="392"/>
      <c r="S178" s="392"/>
      <c r="T178" s="395"/>
      <c r="U178" s="396"/>
      <c r="V178" s="260"/>
    </row>
    <row r="179" spans="1:23" x14ac:dyDescent="0.25">
      <c r="A179" s="1147"/>
      <c r="B179" s="601">
        <v>7</v>
      </c>
      <c r="C179" s="58"/>
      <c r="D179" s="52"/>
      <c r="E179" s="52"/>
      <c r="F179" s="58"/>
      <c r="G179" s="391"/>
      <c r="H179" s="58"/>
      <c r="I179" s="392"/>
      <c r="J179" s="393"/>
      <c r="K179" s="388"/>
      <c r="L179" s="394"/>
      <c r="M179" s="392"/>
      <c r="N179" s="394"/>
      <c r="O179" s="74"/>
      <c r="P179" s="74"/>
      <c r="Q179" s="392"/>
      <c r="R179" s="392"/>
      <c r="S179" s="392"/>
      <c r="T179" s="395"/>
      <c r="U179" s="396"/>
      <c r="V179" s="260"/>
    </row>
    <row r="180" spans="1:23" x14ac:dyDescent="0.25">
      <c r="A180" s="1147"/>
      <c r="B180" s="601">
        <v>8</v>
      </c>
      <c r="C180" s="58"/>
      <c r="D180" s="52"/>
      <c r="E180" s="52"/>
      <c r="F180" s="58"/>
      <c r="G180" s="391"/>
      <c r="H180" s="58"/>
      <c r="I180" s="392"/>
      <c r="J180" s="393"/>
      <c r="K180" s="388"/>
      <c r="L180" s="394"/>
      <c r="M180" s="392"/>
      <c r="N180" s="394"/>
      <c r="O180" s="74"/>
      <c r="P180" s="74"/>
      <c r="Q180" s="392"/>
      <c r="R180" s="392"/>
      <c r="S180" s="392"/>
      <c r="T180" s="395"/>
      <c r="U180" s="396"/>
      <c r="V180" s="260"/>
    </row>
    <row r="181" spans="1:23" x14ac:dyDescent="0.25">
      <c r="A181" s="1147"/>
      <c r="B181" s="601">
        <v>9</v>
      </c>
      <c r="C181" s="58"/>
      <c r="D181" s="52"/>
      <c r="E181" s="52"/>
      <c r="F181" s="58"/>
      <c r="G181" s="391"/>
      <c r="H181" s="58"/>
      <c r="I181" s="392"/>
      <c r="J181" s="393"/>
      <c r="K181" s="388"/>
      <c r="L181" s="394"/>
      <c r="M181" s="392"/>
      <c r="N181" s="394"/>
      <c r="O181" s="74"/>
      <c r="P181" s="74"/>
      <c r="Q181" s="392"/>
      <c r="R181" s="392"/>
      <c r="S181" s="392"/>
      <c r="T181" s="395"/>
      <c r="U181" s="396"/>
      <c r="V181" s="260"/>
    </row>
    <row r="182" spans="1:23" ht="15.75" thickBot="1" x14ac:dyDescent="0.3">
      <c r="A182" s="1148"/>
      <c r="B182" s="603">
        <v>10</v>
      </c>
      <c r="C182" s="67"/>
      <c r="D182" s="66"/>
      <c r="E182" s="66"/>
      <c r="F182" s="67"/>
      <c r="G182" s="397"/>
      <c r="H182" s="67"/>
      <c r="I182" s="398"/>
      <c r="J182" s="399"/>
      <c r="K182" s="586"/>
      <c r="L182" s="400"/>
      <c r="M182" s="398"/>
      <c r="N182" s="400"/>
      <c r="O182" s="75"/>
      <c r="P182" s="75"/>
      <c r="Q182" s="398"/>
      <c r="R182" s="398"/>
      <c r="S182" s="398"/>
      <c r="T182" s="401"/>
      <c r="U182" s="402"/>
      <c r="V182" s="260"/>
    </row>
    <row r="183" spans="1:23" ht="25.5" thickBot="1" x14ac:dyDescent="0.3">
      <c r="A183" s="459"/>
      <c r="C183" s="460"/>
      <c r="D183" s="461"/>
      <c r="E183" s="581" t="s">
        <v>223</v>
      </c>
      <c r="F183" s="582">
        <f>COUNTA(F173:F182)</f>
        <v>0</v>
      </c>
      <c r="G183" s="583">
        <f>COUNTA(G173:G182)</f>
        <v>0</v>
      </c>
      <c r="H183" s="460"/>
      <c r="I183" s="377"/>
      <c r="J183" s="462"/>
      <c r="K183" s="462"/>
      <c r="L183" s="463"/>
      <c r="M183" s="1107" t="s">
        <v>354</v>
      </c>
      <c r="N183" s="1108"/>
      <c r="O183" s="589">
        <f>SUM(O173:O182)</f>
        <v>0</v>
      </c>
      <c r="P183" s="590">
        <f>SUM(P173:P182)</f>
        <v>0</v>
      </c>
      <c r="Q183" s="377"/>
      <c r="R183" s="377"/>
      <c r="S183" s="377"/>
      <c r="T183" s="381"/>
      <c r="U183" s="381"/>
      <c r="V183" s="260"/>
    </row>
    <row r="184" spans="1:23" ht="18.75" customHeight="1" thickBot="1" x14ac:dyDescent="0.3">
      <c r="A184" s="408"/>
      <c r="B184" s="409"/>
      <c r="C184" s="342"/>
      <c r="D184" s="342"/>
      <c r="E184" s="342"/>
      <c r="F184" s="409"/>
      <c r="G184" s="342"/>
      <c r="H184" s="342"/>
      <c r="I184" s="409"/>
      <c r="J184" s="409"/>
      <c r="K184" s="409"/>
      <c r="L184" s="342"/>
      <c r="M184" s="465"/>
      <c r="N184" s="465"/>
      <c r="O184" s="466"/>
      <c r="P184" s="466"/>
      <c r="Q184" s="342"/>
      <c r="R184" s="342"/>
      <c r="S184" s="342"/>
      <c r="T184" s="410"/>
      <c r="U184" s="411"/>
      <c r="V184" s="348"/>
    </row>
    <row r="185" spans="1:23" ht="15.75" thickBot="1" x14ac:dyDescent="0.3">
      <c r="A185" s="378"/>
      <c r="B185" s="256"/>
      <c r="C185" s="187"/>
      <c r="D185" s="187"/>
      <c r="E185" s="187"/>
      <c r="F185" s="256"/>
      <c r="G185" s="187"/>
      <c r="H185" s="187"/>
      <c r="I185" s="256"/>
      <c r="J185" s="256"/>
      <c r="K185" s="256"/>
      <c r="L185" s="187"/>
      <c r="M185" s="187"/>
      <c r="N185" s="187"/>
      <c r="O185" s="187"/>
      <c r="P185" s="187"/>
      <c r="Q185" s="187"/>
      <c r="R185" s="187"/>
      <c r="S185" s="187"/>
      <c r="T185" s="379"/>
      <c r="U185" s="379"/>
      <c r="V185" s="258"/>
    </row>
    <row r="186" spans="1:23" ht="15.75" thickBot="1" x14ac:dyDescent="0.3">
      <c r="A186" s="592" t="s">
        <v>9</v>
      </c>
      <c r="B186" s="1100" t="s">
        <v>451</v>
      </c>
      <c r="C186" s="1101"/>
      <c r="E186" s="1155" t="s">
        <v>189</v>
      </c>
      <c r="F186" s="1156"/>
      <c r="G186" s="1104">
        <f>VLOOKUP(B186,'Urbano.Piano inv. forn'!$D$60:$H$79,3,FALSE)</f>
        <v>0</v>
      </c>
      <c r="H186" s="1105"/>
      <c r="I186" s="44"/>
      <c r="J186" s="1155" t="s">
        <v>190</v>
      </c>
      <c r="K186" s="1157"/>
      <c r="L186" s="1156"/>
      <c r="M186" s="1104">
        <f>VLOOKUP(B186,'Urbano.Piano inv. forn'!$D$60:$H$79,4,FALSE)</f>
        <v>0</v>
      </c>
      <c r="N186" s="1105"/>
      <c r="P186" s="593" t="s">
        <v>191</v>
      </c>
      <c r="Q186" s="380"/>
      <c r="S186" s="602" t="s">
        <v>192</v>
      </c>
      <c r="T186" s="1085"/>
      <c r="U186" s="1086"/>
      <c r="V186" s="260"/>
    </row>
    <row r="187" spans="1:23" ht="13.5" customHeight="1" thickBot="1" x14ac:dyDescent="0.3">
      <c r="A187" s="68"/>
      <c r="B187" s="54"/>
      <c r="C187" s="54"/>
      <c r="E187" s="55"/>
      <c r="F187" s="55"/>
      <c r="G187" s="56"/>
      <c r="H187" s="56"/>
      <c r="I187" s="44"/>
      <c r="J187" s="55"/>
      <c r="K187" s="55"/>
      <c r="L187" s="55"/>
      <c r="M187" s="56"/>
      <c r="N187" s="56"/>
      <c r="P187" s="57"/>
      <c r="S187" s="53"/>
      <c r="T187" s="381"/>
      <c r="V187" s="69"/>
      <c r="W187" s="377"/>
    </row>
    <row r="188" spans="1:23" ht="33.75" customHeight="1" thickBot="1" x14ac:dyDescent="0.3">
      <c r="A188" s="1149" t="s">
        <v>12</v>
      </c>
      <c r="B188" s="1150"/>
      <c r="C188" s="1150"/>
      <c r="D188" s="1151"/>
      <c r="E188" s="1090">
        <f>VLOOKUP(B186,'Urbano.Piano inv. forn'!$D$60:$V$79,17,FALSE)</f>
        <v>0</v>
      </c>
      <c r="F188" s="1091"/>
      <c r="G188" s="1091"/>
      <c r="H188" s="1092"/>
      <c r="I188" s="44"/>
      <c r="J188" s="1152" t="s">
        <v>56</v>
      </c>
      <c r="K188" s="1153"/>
      <c r="L188" s="1154"/>
      <c r="M188" s="1090">
        <f>VLOOKUP(B186,'Urbano.Piano inv. forn'!$D$60:$V$79,19,FALSE)</f>
        <v>0</v>
      </c>
      <c r="N188" s="1092"/>
      <c r="O188" s="65"/>
      <c r="P188" s="594" t="s">
        <v>14</v>
      </c>
      <c r="Q188" s="70">
        <f>M188+E188</f>
        <v>0</v>
      </c>
      <c r="S188" s="602" t="s">
        <v>193</v>
      </c>
      <c r="T188" s="1085"/>
      <c r="U188" s="1086"/>
      <c r="V188" s="69"/>
      <c r="W188" s="377"/>
    </row>
    <row r="189" spans="1:23" ht="33.75" customHeight="1" thickBot="1" x14ac:dyDescent="0.3">
      <c r="A189" s="71"/>
      <c r="B189" s="72"/>
      <c r="C189" s="72"/>
      <c r="D189" s="72"/>
      <c r="E189" s="73"/>
      <c r="F189" s="73"/>
      <c r="G189" s="73"/>
      <c r="H189" s="73"/>
      <c r="I189" s="44"/>
      <c r="J189" s="55"/>
      <c r="K189" s="55"/>
      <c r="L189" s="55"/>
      <c r="M189" s="73"/>
      <c r="N189" s="73"/>
      <c r="O189" s="65"/>
      <c r="P189" s="53"/>
      <c r="Q189" s="65"/>
      <c r="S189" s="53"/>
      <c r="T189" s="382"/>
      <c r="U189" s="382"/>
      <c r="V189" s="69"/>
      <c r="W189" s="377"/>
    </row>
    <row r="190" spans="1:23" s="101" customFormat="1" ht="72" customHeight="1" x14ac:dyDescent="0.25">
      <c r="A190" s="1143" t="s">
        <v>194</v>
      </c>
      <c r="B190" s="1145" t="s">
        <v>195</v>
      </c>
      <c r="C190" s="1145" t="s">
        <v>196</v>
      </c>
      <c r="D190" s="595" t="s">
        <v>197</v>
      </c>
      <c r="E190" s="591" t="s">
        <v>198</v>
      </c>
      <c r="F190" s="595" t="s">
        <v>199</v>
      </c>
      <c r="G190" s="595" t="s">
        <v>200</v>
      </c>
      <c r="H190" s="596" t="s">
        <v>168</v>
      </c>
      <c r="I190" s="596" t="s">
        <v>201</v>
      </c>
      <c r="J190" s="596" t="s">
        <v>202</v>
      </c>
      <c r="K190" s="596" t="s">
        <v>444</v>
      </c>
      <c r="L190" s="596" t="s">
        <v>203</v>
      </c>
      <c r="M190" s="596" t="s">
        <v>204</v>
      </c>
      <c r="N190" s="596" t="s">
        <v>205</v>
      </c>
      <c r="O190" s="596" t="s">
        <v>206</v>
      </c>
      <c r="P190" s="596" t="s">
        <v>207</v>
      </c>
      <c r="Q190" s="596" t="s">
        <v>208</v>
      </c>
      <c r="R190" s="596" t="s">
        <v>209</v>
      </c>
      <c r="S190" s="596" t="s">
        <v>210</v>
      </c>
      <c r="T190" s="596" t="s">
        <v>476</v>
      </c>
      <c r="U190" s="597" t="s">
        <v>211</v>
      </c>
      <c r="V190" s="383"/>
    </row>
    <row r="191" spans="1:23" s="101" customFormat="1" ht="33.950000000000003" customHeight="1" thickBot="1" x14ac:dyDescent="0.3">
      <c r="A191" s="1144"/>
      <c r="B191" s="1146"/>
      <c r="C191" s="1146"/>
      <c r="D191" s="598" t="s">
        <v>212</v>
      </c>
      <c r="E191" s="598" t="s">
        <v>213</v>
      </c>
      <c r="F191" s="598" t="s">
        <v>214</v>
      </c>
      <c r="G191" s="598" t="s">
        <v>214</v>
      </c>
      <c r="H191" s="598" t="s">
        <v>472</v>
      </c>
      <c r="I191" s="598" t="s">
        <v>29</v>
      </c>
      <c r="J191" s="598" t="s">
        <v>215</v>
      </c>
      <c r="K191" s="598" t="s">
        <v>216</v>
      </c>
      <c r="L191" s="598" t="s">
        <v>216</v>
      </c>
      <c r="M191" s="598" t="s">
        <v>217</v>
      </c>
      <c r="N191" s="598" t="s">
        <v>216</v>
      </c>
      <c r="O191" s="598" t="s">
        <v>218</v>
      </c>
      <c r="P191" s="598" t="s">
        <v>445</v>
      </c>
      <c r="Q191" s="598" t="s">
        <v>219</v>
      </c>
      <c r="R191" s="598" t="s">
        <v>220</v>
      </c>
      <c r="S191" s="598" t="s">
        <v>221</v>
      </c>
      <c r="T191" s="598" t="s">
        <v>221</v>
      </c>
      <c r="U191" s="599"/>
      <c r="V191" s="383"/>
    </row>
    <row r="192" spans="1:23" ht="15" customHeight="1" x14ac:dyDescent="0.25">
      <c r="A192" s="1147" t="str">
        <f>B186</f>
        <v>urb.met/el 3</v>
      </c>
      <c r="B192" s="600">
        <v>1</v>
      </c>
      <c r="C192" s="117"/>
      <c r="D192" s="59"/>
      <c r="E192" s="59"/>
      <c r="F192" s="117"/>
      <c r="G192" s="385"/>
      <c r="H192" s="60"/>
      <c r="I192" s="386"/>
      <c r="J192" s="387"/>
      <c r="K192" s="388"/>
      <c r="L192" s="388"/>
      <c r="M192" s="386"/>
      <c r="N192" s="388"/>
      <c r="O192" s="83"/>
      <c r="P192" s="83"/>
      <c r="Q192" s="386"/>
      <c r="R192" s="386"/>
      <c r="S192" s="386"/>
      <c r="T192" s="389"/>
      <c r="U192" s="390"/>
      <c r="V192" s="260"/>
    </row>
    <row r="193" spans="1:23" x14ac:dyDescent="0.25">
      <c r="A193" s="1147"/>
      <c r="B193" s="601">
        <v>2</v>
      </c>
      <c r="C193" s="58"/>
      <c r="D193" s="52"/>
      <c r="E193" s="52"/>
      <c r="F193" s="58"/>
      <c r="G193" s="391"/>
      <c r="H193" s="58"/>
      <c r="I193" s="392"/>
      <c r="J193" s="393"/>
      <c r="K193" s="388"/>
      <c r="L193" s="394"/>
      <c r="M193" s="392"/>
      <c r="N193" s="394"/>
      <c r="O193" s="74"/>
      <c r="P193" s="74"/>
      <c r="Q193" s="392"/>
      <c r="R193" s="392" t="s">
        <v>222</v>
      </c>
      <c r="S193" s="392"/>
      <c r="T193" s="395"/>
      <c r="U193" s="396"/>
      <c r="V193" s="260"/>
    </row>
    <row r="194" spans="1:23" x14ac:dyDescent="0.25">
      <c r="A194" s="1147"/>
      <c r="B194" s="601">
        <v>3</v>
      </c>
      <c r="C194" s="58"/>
      <c r="D194" s="52"/>
      <c r="E194" s="52"/>
      <c r="F194" s="58"/>
      <c r="G194" s="391"/>
      <c r="H194" s="58"/>
      <c r="I194" s="392"/>
      <c r="J194" s="393"/>
      <c r="K194" s="388"/>
      <c r="L194" s="394"/>
      <c r="M194" s="392"/>
      <c r="N194" s="394"/>
      <c r="O194" s="74"/>
      <c r="P194" s="74"/>
      <c r="Q194" s="392"/>
      <c r="R194" s="392"/>
      <c r="S194" s="392"/>
      <c r="T194" s="395"/>
      <c r="U194" s="396"/>
      <c r="V194" s="260"/>
    </row>
    <row r="195" spans="1:23" x14ac:dyDescent="0.25">
      <c r="A195" s="1147"/>
      <c r="B195" s="601">
        <v>4</v>
      </c>
      <c r="C195" s="58"/>
      <c r="D195" s="52"/>
      <c r="E195" s="52"/>
      <c r="F195" s="58"/>
      <c r="G195" s="391"/>
      <c r="H195" s="58"/>
      <c r="I195" s="392"/>
      <c r="J195" s="393"/>
      <c r="K195" s="388"/>
      <c r="L195" s="394"/>
      <c r="M195" s="392"/>
      <c r="N195" s="394"/>
      <c r="O195" s="74"/>
      <c r="P195" s="74"/>
      <c r="Q195" s="392"/>
      <c r="R195" s="392"/>
      <c r="S195" s="392"/>
      <c r="T195" s="395"/>
      <c r="U195" s="396"/>
      <c r="V195" s="260"/>
    </row>
    <row r="196" spans="1:23" x14ac:dyDescent="0.25">
      <c r="A196" s="1147"/>
      <c r="B196" s="601">
        <v>5</v>
      </c>
      <c r="C196" s="58"/>
      <c r="D196" s="52"/>
      <c r="E196" s="52"/>
      <c r="F196" s="58"/>
      <c r="G196" s="391"/>
      <c r="H196" s="58"/>
      <c r="I196" s="392"/>
      <c r="J196" s="393"/>
      <c r="K196" s="388"/>
      <c r="L196" s="394"/>
      <c r="M196" s="392"/>
      <c r="N196" s="394"/>
      <c r="O196" s="74"/>
      <c r="P196" s="74"/>
      <c r="Q196" s="392"/>
      <c r="R196" s="392"/>
      <c r="S196" s="392"/>
      <c r="T196" s="395"/>
      <c r="U196" s="396"/>
      <c r="V196" s="260"/>
    </row>
    <row r="197" spans="1:23" x14ac:dyDescent="0.25">
      <c r="A197" s="1147"/>
      <c r="B197" s="601">
        <v>6</v>
      </c>
      <c r="C197" s="58"/>
      <c r="D197" s="52"/>
      <c r="E197" s="52"/>
      <c r="F197" s="58"/>
      <c r="G197" s="391"/>
      <c r="H197" s="58"/>
      <c r="I197" s="392"/>
      <c r="J197" s="393"/>
      <c r="K197" s="388"/>
      <c r="L197" s="394"/>
      <c r="M197" s="392"/>
      <c r="N197" s="394"/>
      <c r="O197" s="74"/>
      <c r="P197" s="74"/>
      <c r="Q197" s="392"/>
      <c r="R197" s="392"/>
      <c r="S197" s="392"/>
      <c r="T197" s="395"/>
      <c r="U197" s="396"/>
      <c r="V197" s="260"/>
    </row>
    <row r="198" spans="1:23" x14ac:dyDescent="0.25">
      <c r="A198" s="1147"/>
      <c r="B198" s="601">
        <v>7</v>
      </c>
      <c r="C198" s="58"/>
      <c r="D198" s="52"/>
      <c r="E198" s="52"/>
      <c r="F198" s="58"/>
      <c r="G198" s="391"/>
      <c r="H198" s="58"/>
      <c r="I198" s="392"/>
      <c r="J198" s="393"/>
      <c r="K198" s="388"/>
      <c r="L198" s="394"/>
      <c r="M198" s="392"/>
      <c r="N198" s="394"/>
      <c r="O198" s="74"/>
      <c r="P198" s="74"/>
      <c r="Q198" s="392"/>
      <c r="R198" s="392"/>
      <c r="S198" s="392"/>
      <c r="T198" s="395"/>
      <c r="U198" s="396"/>
      <c r="V198" s="260"/>
    </row>
    <row r="199" spans="1:23" x14ac:dyDescent="0.25">
      <c r="A199" s="1147"/>
      <c r="B199" s="601">
        <v>8</v>
      </c>
      <c r="C199" s="58"/>
      <c r="D199" s="52"/>
      <c r="E199" s="52"/>
      <c r="F199" s="58"/>
      <c r="G199" s="391"/>
      <c r="H199" s="58"/>
      <c r="I199" s="392"/>
      <c r="J199" s="393"/>
      <c r="K199" s="388"/>
      <c r="L199" s="394"/>
      <c r="M199" s="392"/>
      <c r="N199" s="394"/>
      <c r="O199" s="74"/>
      <c r="P199" s="74"/>
      <c r="Q199" s="392"/>
      <c r="R199" s="392"/>
      <c r="S199" s="392"/>
      <c r="T199" s="395"/>
      <c r="U199" s="396"/>
      <c r="V199" s="260"/>
    </row>
    <row r="200" spans="1:23" x14ac:dyDescent="0.25">
      <c r="A200" s="1147"/>
      <c r="B200" s="601">
        <v>9</v>
      </c>
      <c r="C200" s="58"/>
      <c r="D200" s="52"/>
      <c r="E200" s="52"/>
      <c r="F200" s="58"/>
      <c r="G200" s="391"/>
      <c r="H200" s="58"/>
      <c r="I200" s="392"/>
      <c r="J200" s="393"/>
      <c r="K200" s="388"/>
      <c r="L200" s="394"/>
      <c r="M200" s="392"/>
      <c r="N200" s="394"/>
      <c r="O200" s="74"/>
      <c r="P200" s="74"/>
      <c r="Q200" s="392"/>
      <c r="R200" s="392"/>
      <c r="S200" s="392"/>
      <c r="T200" s="395"/>
      <c r="U200" s="396"/>
      <c r="V200" s="260"/>
    </row>
    <row r="201" spans="1:23" ht="15.75" thickBot="1" x14ac:dyDescent="0.3">
      <c r="A201" s="1148"/>
      <c r="B201" s="603">
        <v>10</v>
      </c>
      <c r="C201" s="67"/>
      <c r="D201" s="66"/>
      <c r="E201" s="66"/>
      <c r="F201" s="67"/>
      <c r="G201" s="397"/>
      <c r="H201" s="67"/>
      <c r="I201" s="398"/>
      <c r="J201" s="399"/>
      <c r="K201" s="586"/>
      <c r="L201" s="400"/>
      <c r="M201" s="398"/>
      <c r="N201" s="400"/>
      <c r="O201" s="75"/>
      <c r="P201" s="75"/>
      <c r="Q201" s="398"/>
      <c r="R201" s="398"/>
      <c r="S201" s="398"/>
      <c r="T201" s="401"/>
      <c r="U201" s="402"/>
      <c r="V201" s="260"/>
    </row>
    <row r="202" spans="1:23" ht="25.5" thickBot="1" x14ac:dyDescent="0.3">
      <c r="A202" s="459"/>
      <c r="C202" s="460"/>
      <c r="D202" s="461"/>
      <c r="E202" s="581" t="s">
        <v>223</v>
      </c>
      <c r="F202" s="582">
        <f>COUNTA(F192:F201)</f>
        <v>0</v>
      </c>
      <c r="G202" s="583">
        <f>COUNTA(G192:G201)</f>
        <v>0</v>
      </c>
      <c r="H202" s="460"/>
      <c r="I202" s="377"/>
      <c r="J202" s="462"/>
      <c r="K202" s="462"/>
      <c r="L202" s="463"/>
      <c r="M202" s="1107" t="s">
        <v>354</v>
      </c>
      <c r="N202" s="1108"/>
      <c r="O202" s="589">
        <f>SUM(O192:O201)</f>
        <v>0</v>
      </c>
      <c r="P202" s="590">
        <f>SUM(P192:P201)</f>
        <v>0</v>
      </c>
      <c r="Q202" s="377"/>
      <c r="R202" s="377"/>
      <c r="S202" s="377"/>
      <c r="T202" s="381"/>
      <c r="U202" s="381"/>
      <c r="V202" s="260"/>
    </row>
    <row r="203" spans="1:23" ht="18.75" customHeight="1" thickBot="1" x14ac:dyDescent="0.3">
      <c r="A203" s="408"/>
      <c r="B203" s="409"/>
      <c r="C203" s="342"/>
      <c r="D203" s="342"/>
      <c r="E203" s="342"/>
      <c r="F203" s="409"/>
      <c r="G203" s="342"/>
      <c r="H203" s="342"/>
      <c r="I203" s="409"/>
      <c r="J203" s="409"/>
      <c r="K203" s="409"/>
      <c r="L203" s="342"/>
      <c r="M203" s="465"/>
      <c r="N203" s="465"/>
      <c r="O203" s="466"/>
      <c r="P203" s="466"/>
      <c r="Q203" s="342"/>
      <c r="R203" s="342"/>
      <c r="S203" s="342"/>
      <c r="T203" s="410"/>
      <c r="U203" s="411"/>
      <c r="V203" s="348"/>
    </row>
    <row r="204" spans="1:23" ht="15.75" thickBot="1" x14ac:dyDescent="0.3">
      <c r="A204" s="378"/>
      <c r="B204" s="256"/>
      <c r="C204" s="187"/>
      <c r="D204" s="187"/>
      <c r="E204" s="187"/>
      <c r="F204" s="256"/>
      <c r="G204" s="187"/>
      <c r="H204" s="187"/>
      <c r="I204" s="256"/>
      <c r="J204" s="256"/>
      <c r="K204" s="256"/>
      <c r="L204" s="187"/>
      <c r="M204" s="187"/>
      <c r="N204" s="187"/>
      <c r="O204" s="187"/>
      <c r="P204" s="187"/>
      <c r="Q204" s="187"/>
      <c r="R204" s="187"/>
      <c r="S204" s="187"/>
      <c r="T204" s="379"/>
      <c r="U204" s="379"/>
      <c r="V204" s="258"/>
    </row>
    <row r="205" spans="1:23" ht="15.75" thickBot="1" x14ac:dyDescent="0.3">
      <c r="A205" s="592" t="s">
        <v>9</v>
      </c>
      <c r="B205" s="1100" t="s">
        <v>451</v>
      </c>
      <c r="C205" s="1101"/>
      <c r="E205" s="1155" t="s">
        <v>189</v>
      </c>
      <c r="F205" s="1156"/>
      <c r="G205" s="1104">
        <f>VLOOKUP(B205,'Urbano.Piano inv. forn'!$D$60:$H$79,3,FALSE)</f>
        <v>0</v>
      </c>
      <c r="H205" s="1105"/>
      <c r="I205" s="44"/>
      <c r="J205" s="1155" t="s">
        <v>190</v>
      </c>
      <c r="K205" s="1157"/>
      <c r="L205" s="1156"/>
      <c r="M205" s="1104">
        <f>VLOOKUP(B205,'Urbano.Piano inv. forn'!$D$60:$H$79,4,FALSE)</f>
        <v>0</v>
      </c>
      <c r="N205" s="1105"/>
      <c r="P205" s="593" t="s">
        <v>191</v>
      </c>
      <c r="Q205" s="380"/>
      <c r="S205" s="602" t="s">
        <v>192</v>
      </c>
      <c r="T205" s="1085"/>
      <c r="U205" s="1086"/>
      <c r="V205" s="260"/>
    </row>
    <row r="206" spans="1:23" ht="13.5" customHeight="1" thickBot="1" x14ac:dyDescent="0.3">
      <c r="A206" s="68"/>
      <c r="B206" s="54"/>
      <c r="C206" s="54"/>
      <c r="E206" s="55"/>
      <c r="F206" s="55"/>
      <c r="G206" s="56"/>
      <c r="H206" s="56"/>
      <c r="I206" s="44"/>
      <c r="J206" s="55"/>
      <c r="K206" s="55"/>
      <c r="L206" s="55"/>
      <c r="M206" s="56"/>
      <c r="N206" s="56"/>
      <c r="P206" s="57"/>
      <c r="S206" s="53"/>
      <c r="T206" s="381"/>
      <c r="V206" s="69"/>
      <c r="W206" s="377"/>
    </row>
    <row r="207" spans="1:23" ht="33.75" customHeight="1" thickBot="1" x14ac:dyDescent="0.3">
      <c r="A207" s="1149" t="s">
        <v>12</v>
      </c>
      <c r="B207" s="1150"/>
      <c r="C207" s="1150"/>
      <c r="D207" s="1151"/>
      <c r="E207" s="1090">
        <f>VLOOKUP(B205,'Urbano.Piano inv. forn'!$D$60:$V$79,17,FALSE)</f>
        <v>0</v>
      </c>
      <c r="F207" s="1091"/>
      <c r="G207" s="1091"/>
      <c r="H207" s="1092"/>
      <c r="I207" s="44"/>
      <c r="J207" s="1152" t="s">
        <v>56</v>
      </c>
      <c r="K207" s="1153"/>
      <c r="L207" s="1154"/>
      <c r="M207" s="1090">
        <f>VLOOKUP(B205,'Urbano.Piano inv. forn'!$D$60:$V$79,19,FALSE)</f>
        <v>0</v>
      </c>
      <c r="N207" s="1092"/>
      <c r="O207" s="65"/>
      <c r="P207" s="594" t="s">
        <v>14</v>
      </c>
      <c r="Q207" s="70">
        <f>M207+E207</f>
        <v>0</v>
      </c>
      <c r="S207" s="602" t="s">
        <v>193</v>
      </c>
      <c r="T207" s="1085"/>
      <c r="U207" s="1086"/>
      <c r="V207" s="69"/>
      <c r="W207" s="377"/>
    </row>
    <row r="208" spans="1:23" ht="33.75" customHeight="1" thickBot="1" x14ac:dyDescent="0.3">
      <c r="A208" s="71"/>
      <c r="B208" s="72"/>
      <c r="C208" s="72"/>
      <c r="D208" s="72"/>
      <c r="E208" s="73"/>
      <c r="F208" s="73"/>
      <c r="G208" s="73"/>
      <c r="H208" s="73"/>
      <c r="I208" s="44"/>
      <c r="J208" s="55"/>
      <c r="K208" s="55"/>
      <c r="L208" s="55"/>
      <c r="M208" s="73"/>
      <c r="N208" s="73"/>
      <c r="O208" s="65"/>
      <c r="P208" s="53"/>
      <c r="Q208" s="65"/>
      <c r="S208" s="53"/>
      <c r="T208" s="382"/>
      <c r="U208" s="382"/>
      <c r="V208" s="69"/>
      <c r="W208" s="377"/>
    </row>
    <row r="209" spans="1:22" s="101" customFormat="1" ht="72" customHeight="1" x14ac:dyDescent="0.25">
      <c r="A209" s="1143" t="s">
        <v>194</v>
      </c>
      <c r="B209" s="1145" t="s">
        <v>195</v>
      </c>
      <c r="C209" s="1145" t="s">
        <v>196</v>
      </c>
      <c r="D209" s="595" t="s">
        <v>197</v>
      </c>
      <c r="E209" s="591" t="s">
        <v>198</v>
      </c>
      <c r="F209" s="595" t="s">
        <v>199</v>
      </c>
      <c r="G209" s="595" t="s">
        <v>200</v>
      </c>
      <c r="H209" s="596" t="s">
        <v>168</v>
      </c>
      <c r="I209" s="596" t="s">
        <v>201</v>
      </c>
      <c r="J209" s="596" t="s">
        <v>202</v>
      </c>
      <c r="K209" s="596" t="s">
        <v>444</v>
      </c>
      <c r="L209" s="596" t="s">
        <v>203</v>
      </c>
      <c r="M209" s="596" t="s">
        <v>204</v>
      </c>
      <c r="N209" s="596" t="s">
        <v>205</v>
      </c>
      <c r="O209" s="596" t="s">
        <v>206</v>
      </c>
      <c r="P209" s="596" t="s">
        <v>207</v>
      </c>
      <c r="Q209" s="596" t="s">
        <v>208</v>
      </c>
      <c r="R209" s="596" t="s">
        <v>209</v>
      </c>
      <c r="S209" s="596" t="s">
        <v>210</v>
      </c>
      <c r="T209" s="596" t="s">
        <v>476</v>
      </c>
      <c r="U209" s="597" t="s">
        <v>211</v>
      </c>
      <c r="V209" s="383"/>
    </row>
    <row r="210" spans="1:22" s="101" customFormat="1" ht="33.950000000000003" customHeight="1" thickBot="1" x14ac:dyDescent="0.3">
      <c r="A210" s="1144"/>
      <c r="B210" s="1146"/>
      <c r="C210" s="1146"/>
      <c r="D210" s="598" t="s">
        <v>212</v>
      </c>
      <c r="E210" s="598" t="s">
        <v>213</v>
      </c>
      <c r="F210" s="598" t="s">
        <v>214</v>
      </c>
      <c r="G210" s="598" t="s">
        <v>214</v>
      </c>
      <c r="H210" s="598" t="s">
        <v>472</v>
      </c>
      <c r="I210" s="598" t="s">
        <v>29</v>
      </c>
      <c r="J210" s="598" t="s">
        <v>215</v>
      </c>
      <c r="K210" s="598" t="s">
        <v>216</v>
      </c>
      <c r="L210" s="598" t="s">
        <v>216</v>
      </c>
      <c r="M210" s="598" t="s">
        <v>217</v>
      </c>
      <c r="N210" s="598" t="s">
        <v>216</v>
      </c>
      <c r="O210" s="598" t="s">
        <v>218</v>
      </c>
      <c r="P210" s="598" t="s">
        <v>445</v>
      </c>
      <c r="Q210" s="598" t="s">
        <v>219</v>
      </c>
      <c r="R210" s="598" t="s">
        <v>220</v>
      </c>
      <c r="S210" s="598" t="s">
        <v>221</v>
      </c>
      <c r="T210" s="598" t="s">
        <v>221</v>
      </c>
      <c r="U210" s="599"/>
      <c r="V210" s="383"/>
    </row>
    <row r="211" spans="1:22" ht="15" customHeight="1" x14ac:dyDescent="0.25">
      <c r="A211" s="1147" t="str">
        <f>B205</f>
        <v>urb.met/el 3</v>
      </c>
      <c r="B211" s="600">
        <v>1</v>
      </c>
      <c r="C211" s="117"/>
      <c r="D211" s="59"/>
      <c r="E211" s="59"/>
      <c r="F211" s="117"/>
      <c r="G211" s="385"/>
      <c r="H211" s="60"/>
      <c r="I211" s="386"/>
      <c r="J211" s="387"/>
      <c r="K211" s="388"/>
      <c r="L211" s="388"/>
      <c r="M211" s="386"/>
      <c r="N211" s="388"/>
      <c r="O211" s="83"/>
      <c r="P211" s="83"/>
      <c r="Q211" s="386"/>
      <c r="R211" s="386"/>
      <c r="S211" s="386"/>
      <c r="T211" s="389"/>
      <c r="U211" s="390"/>
      <c r="V211" s="260"/>
    </row>
    <row r="212" spans="1:22" x14ac:dyDescent="0.25">
      <c r="A212" s="1147"/>
      <c r="B212" s="601">
        <v>2</v>
      </c>
      <c r="C212" s="58"/>
      <c r="D212" s="52"/>
      <c r="E212" s="52"/>
      <c r="F212" s="58"/>
      <c r="G212" s="391"/>
      <c r="H212" s="58"/>
      <c r="I212" s="392"/>
      <c r="J212" s="393"/>
      <c r="K212" s="388"/>
      <c r="L212" s="394"/>
      <c r="M212" s="392"/>
      <c r="N212" s="394"/>
      <c r="O212" s="74"/>
      <c r="P212" s="74"/>
      <c r="Q212" s="392"/>
      <c r="R212" s="392" t="s">
        <v>222</v>
      </c>
      <c r="S212" s="392"/>
      <c r="T212" s="395"/>
      <c r="U212" s="396"/>
      <c r="V212" s="260"/>
    </row>
    <row r="213" spans="1:22" x14ac:dyDescent="0.25">
      <c r="A213" s="1147"/>
      <c r="B213" s="601">
        <v>3</v>
      </c>
      <c r="C213" s="58"/>
      <c r="D213" s="52"/>
      <c r="E213" s="52"/>
      <c r="F213" s="58"/>
      <c r="G213" s="391"/>
      <c r="H213" s="58"/>
      <c r="I213" s="392"/>
      <c r="J213" s="393"/>
      <c r="K213" s="388"/>
      <c r="L213" s="394"/>
      <c r="M213" s="392"/>
      <c r="N213" s="394"/>
      <c r="O213" s="74"/>
      <c r="P213" s="74"/>
      <c r="Q213" s="392"/>
      <c r="R213" s="392"/>
      <c r="S213" s="392"/>
      <c r="T213" s="395"/>
      <c r="U213" s="396"/>
      <c r="V213" s="260"/>
    </row>
    <row r="214" spans="1:22" x14ac:dyDescent="0.25">
      <c r="A214" s="1147"/>
      <c r="B214" s="601">
        <v>4</v>
      </c>
      <c r="C214" s="58"/>
      <c r="D214" s="52"/>
      <c r="E214" s="52"/>
      <c r="F214" s="58"/>
      <c r="G214" s="391"/>
      <c r="H214" s="58"/>
      <c r="I214" s="392"/>
      <c r="J214" s="393"/>
      <c r="K214" s="388"/>
      <c r="L214" s="394"/>
      <c r="M214" s="392"/>
      <c r="N214" s="394"/>
      <c r="O214" s="74"/>
      <c r="P214" s="74"/>
      <c r="Q214" s="392"/>
      <c r="R214" s="392"/>
      <c r="S214" s="392"/>
      <c r="T214" s="395"/>
      <c r="U214" s="396"/>
      <c r="V214" s="260"/>
    </row>
    <row r="215" spans="1:22" x14ac:dyDescent="0.25">
      <c r="A215" s="1147"/>
      <c r="B215" s="601">
        <v>5</v>
      </c>
      <c r="C215" s="58"/>
      <c r="D215" s="52"/>
      <c r="E215" s="52"/>
      <c r="F215" s="58"/>
      <c r="G215" s="391"/>
      <c r="H215" s="58"/>
      <c r="I215" s="392"/>
      <c r="J215" s="393"/>
      <c r="K215" s="388"/>
      <c r="L215" s="394"/>
      <c r="M215" s="392"/>
      <c r="N215" s="394"/>
      <c r="O215" s="74"/>
      <c r="P215" s="74"/>
      <c r="Q215" s="392"/>
      <c r="R215" s="392"/>
      <c r="S215" s="392"/>
      <c r="T215" s="395"/>
      <c r="U215" s="396"/>
      <c r="V215" s="260"/>
    </row>
    <row r="216" spans="1:22" x14ac:dyDescent="0.25">
      <c r="A216" s="1147"/>
      <c r="B216" s="601">
        <v>6</v>
      </c>
      <c r="C216" s="58"/>
      <c r="D216" s="52"/>
      <c r="E216" s="52"/>
      <c r="F216" s="58"/>
      <c r="G216" s="391"/>
      <c r="H216" s="58"/>
      <c r="I216" s="392"/>
      <c r="J216" s="393"/>
      <c r="K216" s="388"/>
      <c r="L216" s="394"/>
      <c r="M216" s="392"/>
      <c r="N216" s="394"/>
      <c r="O216" s="74"/>
      <c r="P216" s="74"/>
      <c r="Q216" s="392"/>
      <c r="R216" s="392"/>
      <c r="S216" s="392"/>
      <c r="T216" s="395"/>
      <c r="U216" s="396"/>
      <c r="V216" s="260"/>
    </row>
    <row r="217" spans="1:22" x14ac:dyDescent="0.25">
      <c r="A217" s="1147"/>
      <c r="B217" s="601">
        <v>7</v>
      </c>
      <c r="C217" s="58"/>
      <c r="D217" s="52"/>
      <c r="E217" s="52"/>
      <c r="F217" s="58"/>
      <c r="G217" s="391"/>
      <c r="H217" s="58"/>
      <c r="I217" s="392"/>
      <c r="J217" s="393"/>
      <c r="K217" s="388"/>
      <c r="L217" s="394"/>
      <c r="M217" s="392"/>
      <c r="N217" s="394"/>
      <c r="O217" s="74"/>
      <c r="P217" s="74"/>
      <c r="Q217" s="392"/>
      <c r="R217" s="392"/>
      <c r="S217" s="392"/>
      <c r="T217" s="395"/>
      <c r="U217" s="396"/>
      <c r="V217" s="260"/>
    </row>
    <row r="218" spans="1:22" x14ac:dyDescent="0.25">
      <c r="A218" s="1147"/>
      <c r="B218" s="601">
        <v>8</v>
      </c>
      <c r="C218" s="58"/>
      <c r="D218" s="52"/>
      <c r="E218" s="52"/>
      <c r="F218" s="58"/>
      <c r="G218" s="391"/>
      <c r="H218" s="58"/>
      <c r="I218" s="392"/>
      <c r="J218" s="393"/>
      <c r="K218" s="388"/>
      <c r="L218" s="394"/>
      <c r="M218" s="392"/>
      <c r="N218" s="394"/>
      <c r="O218" s="74"/>
      <c r="P218" s="74"/>
      <c r="Q218" s="392"/>
      <c r="R218" s="392"/>
      <c r="S218" s="392"/>
      <c r="T218" s="395"/>
      <c r="U218" s="396"/>
      <c r="V218" s="260"/>
    </row>
    <row r="219" spans="1:22" x14ac:dyDescent="0.25">
      <c r="A219" s="1147"/>
      <c r="B219" s="601">
        <v>9</v>
      </c>
      <c r="C219" s="58"/>
      <c r="D219" s="52"/>
      <c r="E219" s="52"/>
      <c r="F219" s="58"/>
      <c r="G219" s="391"/>
      <c r="H219" s="58"/>
      <c r="I219" s="392"/>
      <c r="J219" s="393"/>
      <c r="K219" s="388"/>
      <c r="L219" s="394"/>
      <c r="M219" s="392"/>
      <c r="N219" s="394"/>
      <c r="O219" s="74"/>
      <c r="P219" s="74"/>
      <c r="Q219" s="392"/>
      <c r="R219" s="392"/>
      <c r="S219" s="392"/>
      <c r="T219" s="395"/>
      <c r="U219" s="396"/>
      <c r="V219" s="260"/>
    </row>
    <row r="220" spans="1:22" ht="15.75" thickBot="1" x14ac:dyDescent="0.3">
      <c r="A220" s="1148"/>
      <c r="B220" s="603">
        <v>10</v>
      </c>
      <c r="C220" s="67"/>
      <c r="D220" s="66"/>
      <c r="E220" s="66"/>
      <c r="F220" s="67"/>
      <c r="G220" s="397"/>
      <c r="H220" s="67"/>
      <c r="I220" s="398"/>
      <c r="J220" s="399"/>
      <c r="K220" s="586"/>
      <c r="L220" s="400"/>
      <c r="M220" s="398"/>
      <c r="N220" s="400"/>
      <c r="O220" s="75"/>
      <c r="P220" s="75"/>
      <c r="Q220" s="398"/>
      <c r="R220" s="398"/>
      <c r="S220" s="398"/>
      <c r="T220" s="401"/>
      <c r="U220" s="402"/>
      <c r="V220" s="260"/>
    </row>
    <row r="221" spans="1:22" ht="25.5" thickBot="1" x14ac:dyDescent="0.3">
      <c r="A221" s="459"/>
      <c r="C221" s="460"/>
      <c r="D221" s="461"/>
      <c r="E221" s="581" t="s">
        <v>223</v>
      </c>
      <c r="F221" s="582">
        <f>COUNTA(F211:F220)</f>
        <v>0</v>
      </c>
      <c r="G221" s="583">
        <f>COUNTA(G211:G220)</f>
        <v>0</v>
      </c>
      <c r="H221" s="460"/>
      <c r="I221" s="377"/>
      <c r="J221" s="462"/>
      <c r="K221" s="462"/>
      <c r="L221" s="463"/>
      <c r="M221" s="1107" t="s">
        <v>354</v>
      </c>
      <c r="N221" s="1108"/>
      <c r="O221" s="589">
        <f>SUM(O211:O220)</f>
        <v>0</v>
      </c>
      <c r="P221" s="590">
        <f>SUM(P211:P220)</f>
        <v>0</v>
      </c>
      <c r="Q221" s="377"/>
      <c r="R221" s="377"/>
      <c r="S221" s="377"/>
      <c r="T221" s="381"/>
      <c r="U221" s="381"/>
      <c r="V221" s="260"/>
    </row>
    <row r="222" spans="1:22" ht="18.75" customHeight="1" thickBot="1" x14ac:dyDescent="0.3">
      <c r="A222" s="408"/>
      <c r="B222" s="409"/>
      <c r="C222" s="342"/>
      <c r="D222" s="342"/>
      <c r="E222" s="342"/>
      <c r="F222" s="409"/>
      <c r="G222" s="342"/>
      <c r="H222" s="342"/>
      <c r="I222" s="409"/>
      <c r="J222" s="409"/>
      <c r="K222" s="409"/>
      <c r="L222" s="342"/>
      <c r="M222" s="465"/>
      <c r="N222" s="465"/>
      <c r="O222" s="466"/>
      <c r="P222" s="466"/>
      <c r="Q222" s="342"/>
      <c r="R222" s="342"/>
      <c r="S222" s="342"/>
      <c r="T222" s="410"/>
      <c r="U222" s="411"/>
      <c r="V222" s="348"/>
    </row>
    <row r="223" spans="1:22" ht="15.75" thickBot="1" x14ac:dyDescent="0.3">
      <c r="A223" s="378"/>
      <c r="B223" s="256"/>
      <c r="C223" s="187"/>
      <c r="D223" s="187"/>
      <c r="E223" s="187"/>
      <c r="F223" s="256"/>
      <c r="G223" s="187"/>
      <c r="H223" s="187"/>
      <c r="I223" s="256"/>
      <c r="J223" s="256"/>
      <c r="K223" s="256"/>
      <c r="L223" s="187"/>
      <c r="M223" s="187"/>
      <c r="N223" s="187"/>
      <c r="O223" s="187"/>
      <c r="P223" s="187"/>
      <c r="Q223" s="187"/>
      <c r="R223" s="187"/>
      <c r="S223" s="187"/>
      <c r="T223" s="379"/>
      <c r="U223" s="379"/>
      <c r="V223" s="258"/>
    </row>
    <row r="224" spans="1:22" ht="15.75" thickBot="1" x14ac:dyDescent="0.3">
      <c r="A224" s="592" t="s">
        <v>9</v>
      </c>
      <c r="B224" s="1100" t="s">
        <v>451</v>
      </c>
      <c r="C224" s="1101"/>
      <c r="E224" s="1155" t="s">
        <v>189</v>
      </c>
      <c r="F224" s="1156"/>
      <c r="G224" s="1104">
        <f>VLOOKUP(B224,'Urbano.Piano inv. forn'!$D$60:$H$79,3,FALSE)</f>
        <v>0</v>
      </c>
      <c r="H224" s="1105"/>
      <c r="I224" s="44"/>
      <c r="J224" s="1155" t="s">
        <v>190</v>
      </c>
      <c r="K224" s="1157"/>
      <c r="L224" s="1156"/>
      <c r="M224" s="1104">
        <f>VLOOKUP(B224,'Urbano.Piano inv. forn'!$D$60:$H$79,4,FALSE)</f>
        <v>0</v>
      </c>
      <c r="N224" s="1105"/>
      <c r="P224" s="593" t="s">
        <v>191</v>
      </c>
      <c r="Q224" s="380"/>
      <c r="S224" s="602" t="s">
        <v>192</v>
      </c>
      <c r="T224" s="1085"/>
      <c r="U224" s="1086"/>
      <c r="V224" s="260"/>
    </row>
    <row r="225" spans="1:23" ht="13.5" customHeight="1" thickBot="1" x14ac:dyDescent="0.3">
      <c r="A225" s="68"/>
      <c r="B225" s="54"/>
      <c r="C225" s="54"/>
      <c r="E225" s="55"/>
      <c r="F225" s="55"/>
      <c r="G225" s="56"/>
      <c r="H225" s="56"/>
      <c r="I225" s="44"/>
      <c r="J225" s="55"/>
      <c r="K225" s="55"/>
      <c r="L225" s="55"/>
      <c r="M225" s="56"/>
      <c r="N225" s="56"/>
      <c r="P225" s="57"/>
      <c r="S225" s="53"/>
      <c r="T225" s="381"/>
      <c r="V225" s="69"/>
      <c r="W225" s="377"/>
    </row>
    <row r="226" spans="1:23" ht="33.75" customHeight="1" thickBot="1" x14ac:dyDescent="0.3">
      <c r="A226" s="1149" t="s">
        <v>12</v>
      </c>
      <c r="B226" s="1150"/>
      <c r="C226" s="1150"/>
      <c r="D226" s="1151"/>
      <c r="E226" s="1090">
        <f>VLOOKUP(B224,'Urbano.Piano inv. forn'!$D$60:$V$79,17,FALSE)</f>
        <v>0</v>
      </c>
      <c r="F226" s="1091"/>
      <c r="G226" s="1091"/>
      <c r="H226" s="1092"/>
      <c r="I226" s="44"/>
      <c r="J226" s="1152" t="s">
        <v>56</v>
      </c>
      <c r="K226" s="1153"/>
      <c r="L226" s="1154"/>
      <c r="M226" s="1090">
        <f>VLOOKUP(B224,'Urbano.Piano inv. forn'!$D$60:$V$79,19,FALSE)</f>
        <v>0</v>
      </c>
      <c r="N226" s="1092"/>
      <c r="O226" s="65"/>
      <c r="P226" s="594" t="s">
        <v>14</v>
      </c>
      <c r="Q226" s="70">
        <f>M226+E226</f>
        <v>0</v>
      </c>
      <c r="S226" s="602" t="s">
        <v>193</v>
      </c>
      <c r="T226" s="1085"/>
      <c r="U226" s="1086"/>
      <c r="V226" s="69"/>
      <c r="W226" s="377"/>
    </row>
    <row r="227" spans="1:23" ht="33.75" customHeight="1" thickBot="1" x14ac:dyDescent="0.3">
      <c r="A227" s="71"/>
      <c r="B227" s="72"/>
      <c r="C227" s="72"/>
      <c r="D227" s="72"/>
      <c r="E227" s="73"/>
      <c r="F227" s="73"/>
      <c r="G227" s="73"/>
      <c r="H227" s="73"/>
      <c r="I227" s="44"/>
      <c r="J227" s="55"/>
      <c r="K227" s="55"/>
      <c r="L227" s="55"/>
      <c r="M227" s="73"/>
      <c r="N227" s="73"/>
      <c r="O227" s="65"/>
      <c r="P227" s="53"/>
      <c r="Q227" s="65"/>
      <c r="S227" s="53"/>
      <c r="T227" s="382"/>
      <c r="U227" s="382"/>
      <c r="V227" s="69"/>
      <c r="W227" s="377"/>
    </row>
    <row r="228" spans="1:23" s="101" customFormat="1" ht="72" customHeight="1" x14ac:dyDescent="0.25">
      <c r="A228" s="1143" t="s">
        <v>194</v>
      </c>
      <c r="B228" s="1145" t="s">
        <v>195</v>
      </c>
      <c r="C228" s="1145" t="s">
        <v>196</v>
      </c>
      <c r="D228" s="595" t="s">
        <v>197</v>
      </c>
      <c r="E228" s="591" t="s">
        <v>198</v>
      </c>
      <c r="F228" s="595" t="s">
        <v>199</v>
      </c>
      <c r="G228" s="595" t="s">
        <v>200</v>
      </c>
      <c r="H228" s="596" t="s">
        <v>168</v>
      </c>
      <c r="I228" s="596" t="s">
        <v>201</v>
      </c>
      <c r="J228" s="596" t="s">
        <v>202</v>
      </c>
      <c r="K228" s="596" t="s">
        <v>444</v>
      </c>
      <c r="L228" s="596" t="s">
        <v>203</v>
      </c>
      <c r="M228" s="596" t="s">
        <v>204</v>
      </c>
      <c r="N228" s="596" t="s">
        <v>205</v>
      </c>
      <c r="O228" s="596" t="s">
        <v>206</v>
      </c>
      <c r="P228" s="596" t="s">
        <v>207</v>
      </c>
      <c r="Q228" s="596" t="s">
        <v>208</v>
      </c>
      <c r="R228" s="596" t="s">
        <v>209</v>
      </c>
      <c r="S228" s="596" t="s">
        <v>210</v>
      </c>
      <c r="T228" s="596" t="s">
        <v>476</v>
      </c>
      <c r="U228" s="597" t="s">
        <v>211</v>
      </c>
      <c r="V228" s="383"/>
    </row>
    <row r="229" spans="1:23" s="101" customFormat="1" ht="33.950000000000003" customHeight="1" thickBot="1" x14ac:dyDescent="0.3">
      <c r="A229" s="1144"/>
      <c r="B229" s="1146"/>
      <c r="C229" s="1146"/>
      <c r="D229" s="598" t="s">
        <v>212</v>
      </c>
      <c r="E229" s="598" t="s">
        <v>213</v>
      </c>
      <c r="F229" s="598" t="s">
        <v>214</v>
      </c>
      <c r="G229" s="598" t="s">
        <v>214</v>
      </c>
      <c r="H229" s="598" t="s">
        <v>472</v>
      </c>
      <c r="I229" s="598" t="s">
        <v>29</v>
      </c>
      <c r="J229" s="598" t="s">
        <v>215</v>
      </c>
      <c r="K229" s="598" t="s">
        <v>216</v>
      </c>
      <c r="L229" s="598" t="s">
        <v>216</v>
      </c>
      <c r="M229" s="598" t="s">
        <v>217</v>
      </c>
      <c r="N229" s="598" t="s">
        <v>216</v>
      </c>
      <c r="O229" s="598" t="s">
        <v>218</v>
      </c>
      <c r="P229" s="598" t="s">
        <v>445</v>
      </c>
      <c r="Q229" s="598" t="s">
        <v>219</v>
      </c>
      <c r="R229" s="598" t="s">
        <v>220</v>
      </c>
      <c r="S229" s="598" t="s">
        <v>221</v>
      </c>
      <c r="T229" s="598" t="s">
        <v>221</v>
      </c>
      <c r="U229" s="599"/>
      <c r="V229" s="383"/>
    </row>
    <row r="230" spans="1:23" ht="15" customHeight="1" x14ac:dyDescent="0.25">
      <c r="A230" s="1147" t="str">
        <f>B224</f>
        <v>urb.met/el 3</v>
      </c>
      <c r="B230" s="600">
        <v>1</v>
      </c>
      <c r="C230" s="117"/>
      <c r="D230" s="59"/>
      <c r="E230" s="59"/>
      <c r="F230" s="117"/>
      <c r="G230" s="385"/>
      <c r="H230" s="60"/>
      <c r="I230" s="386"/>
      <c r="J230" s="387"/>
      <c r="K230" s="388"/>
      <c r="L230" s="388"/>
      <c r="M230" s="386"/>
      <c r="N230" s="388"/>
      <c r="O230" s="83"/>
      <c r="P230" s="83"/>
      <c r="Q230" s="386"/>
      <c r="R230" s="386"/>
      <c r="S230" s="386"/>
      <c r="T230" s="389"/>
      <c r="U230" s="390"/>
      <c r="V230" s="260"/>
    </row>
    <row r="231" spans="1:23" x14ac:dyDescent="0.25">
      <c r="A231" s="1147"/>
      <c r="B231" s="601">
        <v>2</v>
      </c>
      <c r="C231" s="58"/>
      <c r="D231" s="52"/>
      <c r="E231" s="52"/>
      <c r="F231" s="58"/>
      <c r="G231" s="391"/>
      <c r="H231" s="58"/>
      <c r="I231" s="392"/>
      <c r="J231" s="393"/>
      <c r="K231" s="388"/>
      <c r="L231" s="394"/>
      <c r="M231" s="392"/>
      <c r="N231" s="394"/>
      <c r="O231" s="74"/>
      <c r="P231" s="74"/>
      <c r="Q231" s="392"/>
      <c r="R231" s="392" t="s">
        <v>222</v>
      </c>
      <c r="S231" s="392"/>
      <c r="T231" s="395"/>
      <c r="U231" s="396"/>
      <c r="V231" s="260"/>
    </row>
    <row r="232" spans="1:23" x14ac:dyDescent="0.25">
      <c r="A232" s="1147"/>
      <c r="B232" s="601">
        <v>3</v>
      </c>
      <c r="C232" s="58"/>
      <c r="D232" s="52"/>
      <c r="E232" s="52"/>
      <c r="F232" s="58"/>
      <c r="G232" s="391"/>
      <c r="H232" s="58"/>
      <c r="I232" s="392"/>
      <c r="J232" s="393"/>
      <c r="K232" s="388"/>
      <c r="L232" s="394"/>
      <c r="M232" s="392"/>
      <c r="N232" s="394"/>
      <c r="O232" s="74"/>
      <c r="P232" s="74"/>
      <c r="Q232" s="392"/>
      <c r="R232" s="392"/>
      <c r="S232" s="392"/>
      <c r="T232" s="395"/>
      <c r="U232" s="396"/>
      <c r="V232" s="260"/>
    </row>
    <row r="233" spans="1:23" x14ac:dyDescent="0.25">
      <c r="A233" s="1147"/>
      <c r="B233" s="601">
        <v>4</v>
      </c>
      <c r="C233" s="58"/>
      <c r="D233" s="52"/>
      <c r="E233" s="52"/>
      <c r="F233" s="58"/>
      <c r="G233" s="391"/>
      <c r="H233" s="58"/>
      <c r="I233" s="392"/>
      <c r="J233" s="393"/>
      <c r="K233" s="388"/>
      <c r="L233" s="394"/>
      <c r="M233" s="392"/>
      <c r="N233" s="394"/>
      <c r="O233" s="74"/>
      <c r="P233" s="74"/>
      <c r="Q233" s="392"/>
      <c r="R233" s="392"/>
      <c r="S233" s="392"/>
      <c r="T233" s="395"/>
      <c r="U233" s="396"/>
      <c r="V233" s="260"/>
    </row>
    <row r="234" spans="1:23" x14ac:dyDescent="0.25">
      <c r="A234" s="1147"/>
      <c r="B234" s="601">
        <v>5</v>
      </c>
      <c r="C234" s="58"/>
      <c r="D234" s="52"/>
      <c r="E234" s="52"/>
      <c r="F234" s="58"/>
      <c r="G234" s="391"/>
      <c r="H234" s="58"/>
      <c r="I234" s="392"/>
      <c r="J234" s="393"/>
      <c r="K234" s="388"/>
      <c r="L234" s="394"/>
      <c r="M234" s="392"/>
      <c r="N234" s="394"/>
      <c r="O234" s="74"/>
      <c r="P234" s="74"/>
      <c r="Q234" s="392"/>
      <c r="R234" s="392"/>
      <c r="S234" s="392"/>
      <c r="T234" s="395"/>
      <c r="U234" s="396"/>
      <c r="V234" s="260"/>
    </row>
    <row r="235" spans="1:23" x14ac:dyDescent="0.25">
      <c r="A235" s="1147"/>
      <c r="B235" s="601">
        <v>6</v>
      </c>
      <c r="C235" s="58"/>
      <c r="D235" s="52"/>
      <c r="E235" s="52"/>
      <c r="F235" s="58"/>
      <c r="G235" s="391"/>
      <c r="H235" s="58"/>
      <c r="I235" s="392"/>
      <c r="J235" s="393"/>
      <c r="K235" s="388"/>
      <c r="L235" s="394"/>
      <c r="M235" s="392"/>
      <c r="N235" s="394"/>
      <c r="O235" s="74"/>
      <c r="P235" s="74"/>
      <c r="Q235" s="392"/>
      <c r="R235" s="392"/>
      <c r="S235" s="392"/>
      <c r="T235" s="395"/>
      <c r="U235" s="396"/>
      <c r="V235" s="260"/>
    </row>
    <row r="236" spans="1:23" x14ac:dyDescent="0.25">
      <c r="A236" s="1147"/>
      <c r="B236" s="601">
        <v>7</v>
      </c>
      <c r="C236" s="58"/>
      <c r="D236" s="52"/>
      <c r="E236" s="52"/>
      <c r="F236" s="58"/>
      <c r="G236" s="391"/>
      <c r="H236" s="58"/>
      <c r="I236" s="392"/>
      <c r="J236" s="393"/>
      <c r="K236" s="388"/>
      <c r="L236" s="394"/>
      <c r="M236" s="392"/>
      <c r="N236" s="394"/>
      <c r="O236" s="74"/>
      <c r="P236" s="74"/>
      <c r="Q236" s="392"/>
      <c r="R236" s="392"/>
      <c r="S236" s="392"/>
      <c r="T236" s="395"/>
      <c r="U236" s="396"/>
      <c r="V236" s="260"/>
    </row>
    <row r="237" spans="1:23" x14ac:dyDescent="0.25">
      <c r="A237" s="1147"/>
      <c r="B237" s="601">
        <v>8</v>
      </c>
      <c r="C237" s="58"/>
      <c r="D237" s="52"/>
      <c r="E237" s="52"/>
      <c r="F237" s="58"/>
      <c r="G237" s="391"/>
      <c r="H237" s="58"/>
      <c r="I237" s="392"/>
      <c r="J237" s="393"/>
      <c r="K237" s="388"/>
      <c r="L237" s="394"/>
      <c r="M237" s="392"/>
      <c r="N237" s="394"/>
      <c r="O237" s="74"/>
      <c r="P237" s="74"/>
      <c r="Q237" s="392"/>
      <c r="R237" s="392"/>
      <c r="S237" s="392"/>
      <c r="T237" s="395"/>
      <c r="U237" s="396"/>
      <c r="V237" s="260"/>
    </row>
    <row r="238" spans="1:23" x14ac:dyDescent="0.25">
      <c r="A238" s="1147"/>
      <c r="B238" s="601">
        <v>9</v>
      </c>
      <c r="C238" s="58"/>
      <c r="D238" s="52"/>
      <c r="E238" s="52"/>
      <c r="F238" s="58"/>
      <c r="G238" s="391"/>
      <c r="H238" s="58"/>
      <c r="I238" s="392"/>
      <c r="J238" s="393"/>
      <c r="K238" s="388"/>
      <c r="L238" s="394"/>
      <c r="M238" s="392"/>
      <c r="N238" s="394"/>
      <c r="O238" s="74"/>
      <c r="P238" s="74"/>
      <c r="Q238" s="392"/>
      <c r="R238" s="392"/>
      <c r="S238" s="392"/>
      <c r="T238" s="395"/>
      <c r="U238" s="396"/>
      <c r="V238" s="260"/>
    </row>
    <row r="239" spans="1:23" ht="15.75" thickBot="1" x14ac:dyDescent="0.3">
      <c r="A239" s="1148"/>
      <c r="B239" s="603">
        <v>10</v>
      </c>
      <c r="C239" s="67"/>
      <c r="D239" s="66"/>
      <c r="E239" s="66"/>
      <c r="F239" s="67"/>
      <c r="G239" s="397"/>
      <c r="H239" s="67"/>
      <c r="I239" s="398"/>
      <c r="J239" s="399"/>
      <c r="K239" s="586"/>
      <c r="L239" s="400"/>
      <c r="M239" s="398"/>
      <c r="N239" s="400"/>
      <c r="O239" s="75"/>
      <c r="P239" s="75"/>
      <c r="Q239" s="398"/>
      <c r="R239" s="398"/>
      <c r="S239" s="398"/>
      <c r="T239" s="401"/>
      <c r="U239" s="402"/>
      <c r="V239" s="260"/>
    </row>
    <row r="240" spans="1:23" ht="25.5" thickBot="1" x14ac:dyDescent="0.3">
      <c r="A240" s="459"/>
      <c r="C240" s="460"/>
      <c r="D240" s="461"/>
      <c r="E240" s="581" t="s">
        <v>223</v>
      </c>
      <c r="F240" s="582">
        <f>COUNTA(F230:F239)</f>
        <v>0</v>
      </c>
      <c r="G240" s="583">
        <f>COUNTA(G230:G239)</f>
        <v>0</v>
      </c>
      <c r="H240" s="460"/>
      <c r="I240" s="377"/>
      <c r="J240" s="462"/>
      <c r="K240" s="462"/>
      <c r="L240" s="463"/>
      <c r="M240" s="1107" t="s">
        <v>354</v>
      </c>
      <c r="N240" s="1108"/>
      <c r="O240" s="589">
        <f>SUM(O230:O239)</f>
        <v>0</v>
      </c>
      <c r="P240" s="590">
        <f>SUM(P230:P239)</f>
        <v>0</v>
      </c>
      <c r="Q240" s="377"/>
      <c r="R240" s="377"/>
      <c r="S240" s="377"/>
      <c r="T240" s="381"/>
      <c r="U240" s="381"/>
      <c r="V240" s="260"/>
    </row>
    <row r="241" spans="1:23" ht="18.75" customHeight="1" thickBot="1" x14ac:dyDescent="0.3">
      <c r="A241" s="408"/>
      <c r="B241" s="409"/>
      <c r="C241" s="342"/>
      <c r="D241" s="342"/>
      <c r="E241" s="342"/>
      <c r="F241" s="409"/>
      <c r="G241" s="342"/>
      <c r="H241" s="342"/>
      <c r="I241" s="409"/>
      <c r="J241" s="409"/>
      <c r="K241" s="409"/>
      <c r="L241" s="342"/>
      <c r="M241" s="465"/>
      <c r="N241" s="465"/>
      <c r="O241" s="466"/>
      <c r="P241" s="466"/>
      <c r="Q241" s="342"/>
      <c r="R241" s="342"/>
      <c r="S241" s="342"/>
      <c r="T241" s="410"/>
      <c r="U241" s="411"/>
      <c r="V241" s="348"/>
    </row>
    <row r="242" spans="1:23" ht="15.75" thickBot="1" x14ac:dyDescent="0.3">
      <c r="A242" s="378"/>
      <c r="B242" s="256"/>
      <c r="C242" s="187"/>
      <c r="D242" s="187"/>
      <c r="E242" s="187"/>
      <c r="F242" s="256"/>
      <c r="G242" s="187"/>
      <c r="H242" s="187"/>
      <c r="I242" s="256"/>
      <c r="J242" s="256"/>
      <c r="K242" s="256"/>
      <c r="L242" s="187"/>
      <c r="M242" s="187"/>
      <c r="N242" s="187"/>
      <c r="O242" s="187"/>
      <c r="P242" s="187"/>
      <c r="Q242" s="187"/>
      <c r="R242" s="187"/>
      <c r="S242" s="187"/>
      <c r="T242" s="379"/>
      <c r="U242" s="379"/>
      <c r="V242" s="258"/>
    </row>
    <row r="243" spans="1:23" ht="15.75" thickBot="1" x14ac:dyDescent="0.3">
      <c r="A243" s="592" t="s">
        <v>9</v>
      </c>
      <c r="B243" s="1100" t="s">
        <v>451</v>
      </c>
      <c r="C243" s="1101"/>
      <c r="E243" s="1155" t="s">
        <v>189</v>
      </c>
      <c r="F243" s="1156"/>
      <c r="G243" s="1104">
        <f>VLOOKUP(B243,'Urbano.Piano inv. forn'!$D$60:$H$79,3,FALSE)</f>
        <v>0</v>
      </c>
      <c r="H243" s="1105"/>
      <c r="I243" s="44"/>
      <c r="J243" s="1155" t="s">
        <v>190</v>
      </c>
      <c r="K243" s="1157"/>
      <c r="L243" s="1156"/>
      <c r="M243" s="1104">
        <f>VLOOKUP(B243,'Urbano.Piano inv. forn'!$D$60:$H$79,4,FALSE)</f>
        <v>0</v>
      </c>
      <c r="N243" s="1105"/>
      <c r="P243" s="593" t="s">
        <v>191</v>
      </c>
      <c r="Q243" s="380"/>
      <c r="S243" s="602" t="s">
        <v>192</v>
      </c>
      <c r="T243" s="1085"/>
      <c r="U243" s="1086"/>
      <c r="V243" s="260"/>
    </row>
    <row r="244" spans="1:23" ht="13.5" customHeight="1" thickBot="1" x14ac:dyDescent="0.3">
      <c r="A244" s="68"/>
      <c r="B244" s="54"/>
      <c r="C244" s="54"/>
      <c r="E244" s="55"/>
      <c r="F244" s="55"/>
      <c r="G244" s="56"/>
      <c r="H244" s="56"/>
      <c r="I244" s="44"/>
      <c r="J244" s="55"/>
      <c r="K244" s="55"/>
      <c r="L244" s="55"/>
      <c r="M244" s="56"/>
      <c r="N244" s="56"/>
      <c r="P244" s="57"/>
      <c r="S244" s="53"/>
      <c r="T244" s="381"/>
      <c r="V244" s="69"/>
      <c r="W244" s="377"/>
    </row>
    <row r="245" spans="1:23" ht="33.75" customHeight="1" thickBot="1" x14ac:dyDescent="0.3">
      <c r="A245" s="1149" t="s">
        <v>12</v>
      </c>
      <c r="B245" s="1150"/>
      <c r="C245" s="1150"/>
      <c r="D245" s="1151"/>
      <c r="E245" s="1090">
        <f>VLOOKUP(B243,'Urbano.Piano inv. forn'!$D$60:$V$79,17,FALSE)</f>
        <v>0</v>
      </c>
      <c r="F245" s="1091"/>
      <c r="G245" s="1091"/>
      <c r="H245" s="1092"/>
      <c r="I245" s="44"/>
      <c r="J245" s="1152" t="s">
        <v>56</v>
      </c>
      <c r="K245" s="1153"/>
      <c r="L245" s="1154"/>
      <c r="M245" s="1090">
        <f>VLOOKUP(B243,'Urbano.Piano inv. forn'!$D$60:$V$79,19,FALSE)</f>
        <v>0</v>
      </c>
      <c r="N245" s="1092"/>
      <c r="O245" s="65"/>
      <c r="P245" s="594" t="s">
        <v>14</v>
      </c>
      <c r="Q245" s="70">
        <f>M245+E245</f>
        <v>0</v>
      </c>
      <c r="S245" s="602" t="s">
        <v>193</v>
      </c>
      <c r="T245" s="1085"/>
      <c r="U245" s="1086"/>
      <c r="V245" s="69"/>
      <c r="W245" s="377"/>
    </row>
    <row r="246" spans="1:23" ht="33.75" customHeight="1" thickBot="1" x14ac:dyDescent="0.3">
      <c r="A246" s="71"/>
      <c r="B246" s="72"/>
      <c r="C246" s="72"/>
      <c r="D246" s="72"/>
      <c r="E246" s="73"/>
      <c r="F246" s="73"/>
      <c r="G246" s="73"/>
      <c r="H246" s="73"/>
      <c r="I246" s="44"/>
      <c r="J246" s="55"/>
      <c r="K246" s="55"/>
      <c r="L246" s="55"/>
      <c r="M246" s="73"/>
      <c r="N246" s="73"/>
      <c r="O246" s="65"/>
      <c r="P246" s="53"/>
      <c r="Q246" s="65"/>
      <c r="S246" s="53"/>
      <c r="T246" s="382"/>
      <c r="U246" s="382"/>
      <c r="V246" s="69"/>
      <c r="W246" s="377"/>
    </row>
    <row r="247" spans="1:23" s="101" customFormat="1" ht="72" customHeight="1" x14ac:dyDescent="0.25">
      <c r="A247" s="1143" t="s">
        <v>194</v>
      </c>
      <c r="B247" s="1145" t="s">
        <v>195</v>
      </c>
      <c r="C247" s="1145" t="s">
        <v>196</v>
      </c>
      <c r="D247" s="595" t="s">
        <v>197</v>
      </c>
      <c r="E247" s="591" t="s">
        <v>198</v>
      </c>
      <c r="F247" s="595" t="s">
        <v>199</v>
      </c>
      <c r="G247" s="595" t="s">
        <v>200</v>
      </c>
      <c r="H247" s="596" t="s">
        <v>168</v>
      </c>
      <c r="I247" s="596" t="s">
        <v>201</v>
      </c>
      <c r="J247" s="596" t="s">
        <v>202</v>
      </c>
      <c r="K247" s="596" t="s">
        <v>444</v>
      </c>
      <c r="L247" s="596" t="s">
        <v>203</v>
      </c>
      <c r="M247" s="596" t="s">
        <v>204</v>
      </c>
      <c r="N247" s="596" t="s">
        <v>205</v>
      </c>
      <c r="O247" s="596" t="s">
        <v>206</v>
      </c>
      <c r="P247" s="596" t="s">
        <v>207</v>
      </c>
      <c r="Q247" s="596" t="s">
        <v>208</v>
      </c>
      <c r="R247" s="596" t="s">
        <v>209</v>
      </c>
      <c r="S247" s="596" t="s">
        <v>210</v>
      </c>
      <c r="T247" s="596" t="s">
        <v>476</v>
      </c>
      <c r="U247" s="597" t="s">
        <v>211</v>
      </c>
      <c r="V247" s="383"/>
    </row>
    <row r="248" spans="1:23" s="101" customFormat="1" ht="33.950000000000003" customHeight="1" thickBot="1" x14ac:dyDescent="0.3">
      <c r="A248" s="1144"/>
      <c r="B248" s="1146"/>
      <c r="C248" s="1146"/>
      <c r="D248" s="598" t="s">
        <v>212</v>
      </c>
      <c r="E248" s="598" t="s">
        <v>213</v>
      </c>
      <c r="F248" s="598" t="s">
        <v>214</v>
      </c>
      <c r="G248" s="598" t="s">
        <v>214</v>
      </c>
      <c r="H248" s="598" t="s">
        <v>472</v>
      </c>
      <c r="I248" s="598" t="s">
        <v>29</v>
      </c>
      <c r="J248" s="598" t="s">
        <v>215</v>
      </c>
      <c r="K248" s="598" t="s">
        <v>216</v>
      </c>
      <c r="L248" s="598" t="s">
        <v>216</v>
      </c>
      <c r="M248" s="598" t="s">
        <v>217</v>
      </c>
      <c r="N248" s="598" t="s">
        <v>216</v>
      </c>
      <c r="O248" s="598" t="s">
        <v>218</v>
      </c>
      <c r="P248" s="598" t="s">
        <v>445</v>
      </c>
      <c r="Q248" s="598" t="s">
        <v>219</v>
      </c>
      <c r="R248" s="598" t="s">
        <v>220</v>
      </c>
      <c r="S248" s="598" t="s">
        <v>221</v>
      </c>
      <c r="T248" s="598" t="s">
        <v>221</v>
      </c>
      <c r="U248" s="599"/>
      <c r="V248" s="383"/>
    </row>
    <row r="249" spans="1:23" ht="15" customHeight="1" x14ac:dyDescent="0.25">
      <c r="A249" s="1147" t="str">
        <f>B243</f>
        <v>urb.met/el 3</v>
      </c>
      <c r="B249" s="600">
        <v>1</v>
      </c>
      <c r="C249" s="117"/>
      <c r="D249" s="59"/>
      <c r="E249" s="59"/>
      <c r="F249" s="117"/>
      <c r="G249" s="385"/>
      <c r="H249" s="60"/>
      <c r="I249" s="386"/>
      <c r="J249" s="387"/>
      <c r="K249" s="388"/>
      <c r="L249" s="388"/>
      <c r="M249" s="386"/>
      <c r="N249" s="388"/>
      <c r="O249" s="83"/>
      <c r="P249" s="83"/>
      <c r="Q249" s="386"/>
      <c r="R249" s="386"/>
      <c r="S249" s="386"/>
      <c r="T249" s="389"/>
      <c r="U249" s="390"/>
      <c r="V249" s="260"/>
    </row>
    <row r="250" spans="1:23" x14ac:dyDescent="0.25">
      <c r="A250" s="1147"/>
      <c r="B250" s="601">
        <v>2</v>
      </c>
      <c r="C250" s="58"/>
      <c r="D250" s="52"/>
      <c r="E250" s="52"/>
      <c r="F250" s="58"/>
      <c r="G250" s="391"/>
      <c r="H250" s="58"/>
      <c r="I250" s="392"/>
      <c r="J250" s="393"/>
      <c r="K250" s="388"/>
      <c r="L250" s="394"/>
      <c r="M250" s="392"/>
      <c r="N250" s="394"/>
      <c r="O250" s="74"/>
      <c r="P250" s="74"/>
      <c r="Q250" s="392"/>
      <c r="R250" s="392" t="s">
        <v>222</v>
      </c>
      <c r="S250" s="392"/>
      <c r="T250" s="395"/>
      <c r="U250" s="396"/>
      <c r="V250" s="260"/>
    </row>
    <row r="251" spans="1:23" x14ac:dyDescent="0.25">
      <c r="A251" s="1147"/>
      <c r="B251" s="601">
        <v>3</v>
      </c>
      <c r="C251" s="58"/>
      <c r="D251" s="52"/>
      <c r="E251" s="52"/>
      <c r="F251" s="58"/>
      <c r="G251" s="391"/>
      <c r="H251" s="58"/>
      <c r="I251" s="392"/>
      <c r="J251" s="393"/>
      <c r="K251" s="388"/>
      <c r="L251" s="394"/>
      <c r="M251" s="392"/>
      <c r="N251" s="394"/>
      <c r="O251" s="74"/>
      <c r="P251" s="74"/>
      <c r="Q251" s="392"/>
      <c r="R251" s="392"/>
      <c r="S251" s="392"/>
      <c r="T251" s="395"/>
      <c r="U251" s="396"/>
      <c r="V251" s="260"/>
    </row>
    <row r="252" spans="1:23" x14ac:dyDescent="0.25">
      <c r="A252" s="1147"/>
      <c r="B252" s="601">
        <v>4</v>
      </c>
      <c r="C252" s="58"/>
      <c r="D252" s="52"/>
      <c r="E252" s="52"/>
      <c r="F252" s="58"/>
      <c r="G252" s="391"/>
      <c r="H252" s="58"/>
      <c r="I252" s="392"/>
      <c r="J252" s="393"/>
      <c r="K252" s="388"/>
      <c r="L252" s="394"/>
      <c r="M252" s="392"/>
      <c r="N252" s="394"/>
      <c r="O252" s="74"/>
      <c r="P252" s="74"/>
      <c r="Q252" s="392"/>
      <c r="R252" s="392"/>
      <c r="S252" s="392"/>
      <c r="T252" s="395"/>
      <c r="U252" s="396"/>
      <c r="V252" s="260"/>
    </row>
    <row r="253" spans="1:23" x14ac:dyDescent="0.25">
      <c r="A253" s="1147"/>
      <c r="B253" s="601">
        <v>5</v>
      </c>
      <c r="C253" s="58"/>
      <c r="D253" s="52"/>
      <c r="E253" s="52"/>
      <c r="F253" s="58"/>
      <c r="G253" s="391"/>
      <c r="H253" s="58"/>
      <c r="I253" s="392"/>
      <c r="J253" s="393"/>
      <c r="K253" s="388"/>
      <c r="L253" s="394"/>
      <c r="M253" s="392"/>
      <c r="N253" s="394"/>
      <c r="O253" s="74"/>
      <c r="P253" s="74"/>
      <c r="Q253" s="392"/>
      <c r="R253" s="392"/>
      <c r="S253" s="392"/>
      <c r="T253" s="395"/>
      <c r="U253" s="396"/>
      <c r="V253" s="260"/>
    </row>
    <row r="254" spans="1:23" x14ac:dyDescent="0.25">
      <c r="A254" s="1147"/>
      <c r="B254" s="601">
        <v>6</v>
      </c>
      <c r="C254" s="58"/>
      <c r="D254" s="52"/>
      <c r="E254" s="52"/>
      <c r="F254" s="58"/>
      <c r="G254" s="391"/>
      <c r="H254" s="58"/>
      <c r="I254" s="392"/>
      <c r="J254" s="393"/>
      <c r="K254" s="388"/>
      <c r="L254" s="394"/>
      <c r="M254" s="392"/>
      <c r="N254" s="394"/>
      <c r="O254" s="74"/>
      <c r="P254" s="74"/>
      <c r="Q254" s="392"/>
      <c r="R254" s="392"/>
      <c r="S254" s="392"/>
      <c r="T254" s="395"/>
      <c r="U254" s="396"/>
      <c r="V254" s="260"/>
    </row>
    <row r="255" spans="1:23" x14ac:dyDescent="0.25">
      <c r="A255" s="1147"/>
      <c r="B255" s="601">
        <v>7</v>
      </c>
      <c r="C255" s="58"/>
      <c r="D255" s="52"/>
      <c r="E255" s="52"/>
      <c r="F255" s="58"/>
      <c r="G255" s="391"/>
      <c r="H255" s="58"/>
      <c r="I255" s="392"/>
      <c r="J255" s="393"/>
      <c r="K255" s="388"/>
      <c r="L255" s="394"/>
      <c r="M255" s="392"/>
      <c r="N255" s="394"/>
      <c r="O255" s="74"/>
      <c r="P255" s="74"/>
      <c r="Q255" s="392"/>
      <c r="R255" s="392"/>
      <c r="S255" s="392"/>
      <c r="T255" s="395"/>
      <c r="U255" s="396"/>
      <c r="V255" s="260"/>
    </row>
    <row r="256" spans="1:23" x14ac:dyDescent="0.25">
      <c r="A256" s="1147"/>
      <c r="B256" s="601">
        <v>8</v>
      </c>
      <c r="C256" s="58"/>
      <c r="D256" s="52"/>
      <c r="E256" s="52"/>
      <c r="F256" s="58"/>
      <c r="G256" s="391"/>
      <c r="H256" s="58"/>
      <c r="I256" s="392"/>
      <c r="J256" s="393"/>
      <c r="K256" s="388"/>
      <c r="L256" s="394"/>
      <c r="M256" s="392"/>
      <c r="N256" s="394"/>
      <c r="O256" s="74"/>
      <c r="P256" s="74"/>
      <c r="Q256" s="392"/>
      <c r="R256" s="392"/>
      <c r="S256" s="392"/>
      <c r="T256" s="395"/>
      <c r="U256" s="396"/>
      <c r="V256" s="260"/>
    </row>
    <row r="257" spans="1:23" x14ac:dyDescent="0.25">
      <c r="A257" s="1147"/>
      <c r="B257" s="601">
        <v>9</v>
      </c>
      <c r="C257" s="58"/>
      <c r="D257" s="52"/>
      <c r="E257" s="52"/>
      <c r="F257" s="58"/>
      <c r="G257" s="391"/>
      <c r="H257" s="58"/>
      <c r="I257" s="392"/>
      <c r="J257" s="393"/>
      <c r="K257" s="388"/>
      <c r="L257" s="394"/>
      <c r="M257" s="392"/>
      <c r="N257" s="394"/>
      <c r="O257" s="74"/>
      <c r="P257" s="74"/>
      <c r="Q257" s="392"/>
      <c r="R257" s="392"/>
      <c r="S257" s="392"/>
      <c r="T257" s="395"/>
      <c r="U257" s="396"/>
      <c r="V257" s="260"/>
    </row>
    <row r="258" spans="1:23" ht="15.75" thickBot="1" x14ac:dyDescent="0.3">
      <c r="A258" s="1148"/>
      <c r="B258" s="603">
        <v>10</v>
      </c>
      <c r="C258" s="67"/>
      <c r="D258" s="66"/>
      <c r="E258" s="66"/>
      <c r="F258" s="67"/>
      <c r="G258" s="397"/>
      <c r="H258" s="67"/>
      <c r="I258" s="398"/>
      <c r="J258" s="399"/>
      <c r="K258" s="586"/>
      <c r="L258" s="400"/>
      <c r="M258" s="398"/>
      <c r="N258" s="400"/>
      <c r="O258" s="75"/>
      <c r="P258" s="75"/>
      <c r="Q258" s="398"/>
      <c r="R258" s="398"/>
      <c r="S258" s="398"/>
      <c r="T258" s="401"/>
      <c r="U258" s="402"/>
      <c r="V258" s="260"/>
    </row>
    <row r="259" spans="1:23" ht="25.5" thickBot="1" x14ac:dyDescent="0.3">
      <c r="A259" s="459"/>
      <c r="C259" s="460"/>
      <c r="D259" s="461"/>
      <c r="E259" s="581" t="s">
        <v>223</v>
      </c>
      <c r="F259" s="582">
        <f>COUNTA(F249:F258)</f>
        <v>0</v>
      </c>
      <c r="G259" s="583">
        <f>COUNTA(G249:G258)</f>
        <v>0</v>
      </c>
      <c r="H259" s="460"/>
      <c r="I259" s="377"/>
      <c r="J259" s="462"/>
      <c r="K259" s="462"/>
      <c r="L259" s="463"/>
      <c r="M259" s="1107" t="s">
        <v>354</v>
      </c>
      <c r="N259" s="1108"/>
      <c r="O259" s="589">
        <f>SUM(O249:O258)</f>
        <v>0</v>
      </c>
      <c r="P259" s="590">
        <f>SUM(P249:P258)</f>
        <v>0</v>
      </c>
      <c r="Q259" s="377"/>
      <c r="R259" s="377"/>
      <c r="S259" s="377"/>
      <c r="T259" s="381"/>
      <c r="U259" s="381"/>
      <c r="V259" s="260"/>
    </row>
    <row r="260" spans="1:23" ht="18.75" customHeight="1" thickBot="1" x14ac:dyDescent="0.3">
      <c r="A260" s="408"/>
      <c r="B260" s="409"/>
      <c r="C260" s="342"/>
      <c r="D260" s="342"/>
      <c r="E260" s="342"/>
      <c r="F260" s="409"/>
      <c r="G260" s="342"/>
      <c r="H260" s="342"/>
      <c r="I260" s="409"/>
      <c r="J260" s="409"/>
      <c r="K260" s="409"/>
      <c r="L260" s="342"/>
      <c r="M260" s="465"/>
      <c r="N260" s="465"/>
      <c r="O260" s="466"/>
      <c r="P260" s="466"/>
      <c r="Q260" s="342"/>
      <c r="R260" s="342"/>
      <c r="S260" s="342"/>
      <c r="T260" s="410"/>
      <c r="U260" s="411"/>
      <c r="V260" s="348"/>
    </row>
    <row r="261" spans="1:23" ht="15.75" thickBot="1" x14ac:dyDescent="0.3">
      <c r="A261" s="378"/>
      <c r="B261" s="256"/>
      <c r="C261" s="187"/>
      <c r="D261" s="187"/>
      <c r="E261" s="187"/>
      <c r="F261" s="256"/>
      <c r="G261" s="187"/>
      <c r="H261" s="187"/>
      <c r="I261" s="256"/>
      <c r="J261" s="256"/>
      <c r="K261" s="256"/>
      <c r="L261" s="187"/>
      <c r="M261" s="187"/>
      <c r="N261" s="187"/>
      <c r="O261" s="187"/>
      <c r="P261" s="187"/>
      <c r="Q261" s="187"/>
      <c r="R261" s="187"/>
      <c r="S261" s="187"/>
      <c r="T261" s="379"/>
      <c r="U261" s="379"/>
      <c r="V261" s="258"/>
    </row>
    <row r="262" spans="1:23" ht="15.75" thickBot="1" x14ac:dyDescent="0.3">
      <c r="A262" s="592" t="s">
        <v>9</v>
      </c>
      <c r="B262" s="1100" t="s">
        <v>451</v>
      </c>
      <c r="C262" s="1101"/>
      <c r="E262" s="1155" t="s">
        <v>189</v>
      </c>
      <c r="F262" s="1156"/>
      <c r="G262" s="1104">
        <f>VLOOKUP(B262,'Urbano.Piano inv. forn'!$D$60:$H$79,3,FALSE)</f>
        <v>0</v>
      </c>
      <c r="H262" s="1105"/>
      <c r="I262" s="44"/>
      <c r="J262" s="1155" t="s">
        <v>190</v>
      </c>
      <c r="K262" s="1157"/>
      <c r="L262" s="1156"/>
      <c r="M262" s="1104">
        <f>VLOOKUP(B262,'Urbano.Piano inv. forn'!$D$60:$H$79,4,FALSE)</f>
        <v>0</v>
      </c>
      <c r="N262" s="1105"/>
      <c r="P262" s="593" t="s">
        <v>191</v>
      </c>
      <c r="Q262" s="661"/>
      <c r="S262" s="602" t="s">
        <v>192</v>
      </c>
      <c r="T262" s="1085"/>
      <c r="U262" s="1086"/>
      <c r="V262" s="260"/>
    </row>
    <row r="263" spans="1:23" ht="13.5" customHeight="1" thickBot="1" x14ac:dyDescent="0.3">
      <c r="A263" s="68"/>
      <c r="B263" s="54"/>
      <c r="C263" s="54"/>
      <c r="E263" s="55"/>
      <c r="F263" s="55"/>
      <c r="G263" s="56"/>
      <c r="H263" s="56"/>
      <c r="I263" s="44"/>
      <c r="J263" s="55"/>
      <c r="K263" s="55"/>
      <c r="L263" s="55"/>
      <c r="M263" s="56"/>
      <c r="N263" s="56"/>
      <c r="P263" s="57"/>
      <c r="S263" s="53"/>
      <c r="T263" s="381"/>
      <c r="V263" s="69"/>
      <c r="W263" s="377"/>
    </row>
    <row r="264" spans="1:23" ht="33.75" customHeight="1" thickBot="1" x14ac:dyDescent="0.3">
      <c r="A264" s="1149" t="s">
        <v>12</v>
      </c>
      <c r="B264" s="1150"/>
      <c r="C264" s="1150"/>
      <c r="D264" s="1151"/>
      <c r="E264" s="1090">
        <f>VLOOKUP(B262,'Urbano.Piano inv. forn'!$D$60:$V$79,17,FALSE)</f>
        <v>0</v>
      </c>
      <c r="F264" s="1091"/>
      <c r="G264" s="1091"/>
      <c r="H264" s="1092"/>
      <c r="I264" s="44"/>
      <c r="J264" s="1152" t="s">
        <v>56</v>
      </c>
      <c r="K264" s="1153"/>
      <c r="L264" s="1154"/>
      <c r="M264" s="1090">
        <f>VLOOKUP(B262,'Urbano.Piano inv. forn'!$D$60:$V$79,19,FALSE)</f>
        <v>0</v>
      </c>
      <c r="N264" s="1092"/>
      <c r="O264" s="65"/>
      <c r="P264" s="594" t="s">
        <v>14</v>
      </c>
      <c r="Q264" s="70">
        <f>M264+E264</f>
        <v>0</v>
      </c>
      <c r="S264" s="602" t="s">
        <v>193</v>
      </c>
      <c r="T264" s="1085"/>
      <c r="U264" s="1086"/>
      <c r="V264" s="69"/>
      <c r="W264" s="377"/>
    </row>
    <row r="265" spans="1:23" ht="33.75" customHeight="1" thickBot="1" x14ac:dyDescent="0.3">
      <c r="A265" s="71"/>
      <c r="B265" s="72"/>
      <c r="C265" s="72"/>
      <c r="D265" s="72"/>
      <c r="E265" s="73"/>
      <c r="F265" s="73"/>
      <c r="G265" s="73"/>
      <c r="H265" s="73"/>
      <c r="I265" s="44"/>
      <c r="J265" s="55"/>
      <c r="K265" s="55"/>
      <c r="L265" s="55"/>
      <c r="M265" s="73"/>
      <c r="N265" s="73"/>
      <c r="O265" s="65"/>
      <c r="P265" s="53"/>
      <c r="Q265" s="65"/>
      <c r="S265" s="53"/>
      <c r="T265" s="382"/>
      <c r="U265" s="382"/>
      <c r="V265" s="69"/>
      <c r="W265" s="377"/>
    </row>
    <row r="266" spans="1:23" s="101" customFormat="1" ht="72" customHeight="1" x14ac:dyDescent="0.25">
      <c r="A266" s="1143" t="s">
        <v>194</v>
      </c>
      <c r="B266" s="1145" t="s">
        <v>195</v>
      </c>
      <c r="C266" s="1145" t="s">
        <v>196</v>
      </c>
      <c r="D266" s="595" t="s">
        <v>197</v>
      </c>
      <c r="E266" s="591" t="s">
        <v>198</v>
      </c>
      <c r="F266" s="595" t="s">
        <v>199</v>
      </c>
      <c r="G266" s="595" t="s">
        <v>200</v>
      </c>
      <c r="H266" s="596" t="s">
        <v>168</v>
      </c>
      <c r="I266" s="596" t="s">
        <v>201</v>
      </c>
      <c r="J266" s="596" t="s">
        <v>202</v>
      </c>
      <c r="K266" s="596" t="s">
        <v>444</v>
      </c>
      <c r="L266" s="596" t="s">
        <v>203</v>
      </c>
      <c r="M266" s="596" t="s">
        <v>204</v>
      </c>
      <c r="N266" s="596" t="s">
        <v>205</v>
      </c>
      <c r="O266" s="596" t="s">
        <v>206</v>
      </c>
      <c r="P266" s="596" t="s">
        <v>207</v>
      </c>
      <c r="Q266" s="596" t="s">
        <v>208</v>
      </c>
      <c r="R266" s="596" t="s">
        <v>209</v>
      </c>
      <c r="S266" s="596" t="s">
        <v>210</v>
      </c>
      <c r="T266" s="596" t="s">
        <v>476</v>
      </c>
      <c r="U266" s="597" t="s">
        <v>211</v>
      </c>
      <c r="V266" s="383"/>
    </row>
    <row r="267" spans="1:23" s="101" customFormat="1" ht="33.950000000000003" customHeight="1" thickBot="1" x14ac:dyDescent="0.3">
      <c r="A267" s="1144"/>
      <c r="B267" s="1146"/>
      <c r="C267" s="1146"/>
      <c r="D267" s="598" t="s">
        <v>212</v>
      </c>
      <c r="E267" s="598" t="s">
        <v>213</v>
      </c>
      <c r="F267" s="598" t="s">
        <v>214</v>
      </c>
      <c r="G267" s="598" t="s">
        <v>214</v>
      </c>
      <c r="H267" s="598" t="s">
        <v>472</v>
      </c>
      <c r="I267" s="598" t="s">
        <v>29</v>
      </c>
      <c r="J267" s="598" t="s">
        <v>215</v>
      </c>
      <c r="K267" s="598" t="s">
        <v>216</v>
      </c>
      <c r="L267" s="598" t="s">
        <v>216</v>
      </c>
      <c r="M267" s="598" t="s">
        <v>217</v>
      </c>
      <c r="N267" s="598" t="s">
        <v>216</v>
      </c>
      <c r="O267" s="598" t="s">
        <v>218</v>
      </c>
      <c r="P267" s="598" t="s">
        <v>445</v>
      </c>
      <c r="Q267" s="598" t="s">
        <v>219</v>
      </c>
      <c r="R267" s="598" t="s">
        <v>220</v>
      </c>
      <c r="S267" s="598" t="s">
        <v>221</v>
      </c>
      <c r="T267" s="598" t="s">
        <v>221</v>
      </c>
      <c r="U267" s="599"/>
      <c r="V267" s="383"/>
    </row>
    <row r="268" spans="1:23" ht="15" customHeight="1" x14ac:dyDescent="0.25">
      <c r="A268" s="1147" t="str">
        <f>B262</f>
        <v>urb.met/el 3</v>
      </c>
      <c r="B268" s="600">
        <v>1</v>
      </c>
      <c r="C268" s="117"/>
      <c r="D268" s="59"/>
      <c r="E268" s="59"/>
      <c r="F268" s="117"/>
      <c r="G268" s="385"/>
      <c r="H268" s="60"/>
      <c r="I268" s="386"/>
      <c r="J268" s="387"/>
      <c r="K268" s="388"/>
      <c r="L268" s="388"/>
      <c r="M268" s="386"/>
      <c r="N268" s="388"/>
      <c r="O268" s="83"/>
      <c r="P268" s="83"/>
      <c r="Q268" s="386"/>
      <c r="R268" s="386"/>
      <c r="S268" s="386"/>
      <c r="T268" s="389"/>
      <c r="U268" s="390"/>
      <c r="V268" s="260"/>
    </row>
    <row r="269" spans="1:23" x14ac:dyDescent="0.25">
      <c r="A269" s="1147"/>
      <c r="B269" s="601">
        <v>2</v>
      </c>
      <c r="C269" s="58"/>
      <c r="D269" s="52"/>
      <c r="E269" s="52"/>
      <c r="F269" s="58"/>
      <c r="G269" s="391"/>
      <c r="H269" s="58"/>
      <c r="I269" s="392"/>
      <c r="J269" s="393"/>
      <c r="K269" s="388"/>
      <c r="L269" s="394"/>
      <c r="M269" s="392"/>
      <c r="N269" s="394"/>
      <c r="O269" s="74"/>
      <c r="P269" s="74"/>
      <c r="Q269" s="392"/>
      <c r="R269" s="392" t="s">
        <v>222</v>
      </c>
      <c r="S269" s="392"/>
      <c r="T269" s="395"/>
      <c r="U269" s="396"/>
      <c r="V269" s="260"/>
    </row>
    <row r="270" spans="1:23" x14ac:dyDescent="0.25">
      <c r="A270" s="1147"/>
      <c r="B270" s="601">
        <v>3</v>
      </c>
      <c r="C270" s="58"/>
      <c r="D270" s="52"/>
      <c r="E270" s="52"/>
      <c r="F270" s="58"/>
      <c r="G270" s="391"/>
      <c r="H270" s="58"/>
      <c r="I270" s="392"/>
      <c r="J270" s="393"/>
      <c r="K270" s="388"/>
      <c r="L270" s="394"/>
      <c r="M270" s="392"/>
      <c r="N270" s="394"/>
      <c r="O270" s="74"/>
      <c r="P270" s="74"/>
      <c r="Q270" s="392"/>
      <c r="R270" s="392"/>
      <c r="S270" s="392"/>
      <c r="T270" s="395"/>
      <c r="U270" s="396"/>
      <c r="V270" s="260"/>
    </row>
    <row r="271" spans="1:23" x14ac:dyDescent="0.25">
      <c r="A271" s="1147"/>
      <c r="B271" s="601">
        <v>4</v>
      </c>
      <c r="C271" s="58"/>
      <c r="D271" s="52"/>
      <c r="E271" s="52"/>
      <c r="F271" s="58"/>
      <c r="G271" s="391"/>
      <c r="H271" s="58"/>
      <c r="I271" s="392"/>
      <c r="J271" s="393"/>
      <c r="K271" s="388"/>
      <c r="L271" s="394"/>
      <c r="M271" s="392"/>
      <c r="N271" s="394"/>
      <c r="O271" s="74"/>
      <c r="P271" s="74"/>
      <c r="Q271" s="392"/>
      <c r="R271" s="392"/>
      <c r="S271" s="392"/>
      <c r="T271" s="395"/>
      <c r="U271" s="396"/>
      <c r="V271" s="260"/>
    </row>
    <row r="272" spans="1:23" x14ac:dyDescent="0.25">
      <c r="A272" s="1147"/>
      <c r="B272" s="601">
        <v>5</v>
      </c>
      <c r="C272" s="58"/>
      <c r="D272" s="52"/>
      <c r="E272" s="52"/>
      <c r="F272" s="58"/>
      <c r="G272" s="391"/>
      <c r="H272" s="58"/>
      <c r="I272" s="392"/>
      <c r="J272" s="393"/>
      <c r="K272" s="388"/>
      <c r="L272" s="394"/>
      <c r="M272" s="392"/>
      <c r="N272" s="394"/>
      <c r="O272" s="74"/>
      <c r="P272" s="74"/>
      <c r="Q272" s="392"/>
      <c r="R272" s="392"/>
      <c r="S272" s="392"/>
      <c r="T272" s="395"/>
      <c r="U272" s="396"/>
      <c r="V272" s="260"/>
    </row>
    <row r="273" spans="1:23" x14ac:dyDescent="0.25">
      <c r="A273" s="1147"/>
      <c r="B273" s="601">
        <v>6</v>
      </c>
      <c r="C273" s="58"/>
      <c r="D273" s="52"/>
      <c r="E273" s="52"/>
      <c r="F273" s="58"/>
      <c r="G273" s="391"/>
      <c r="H273" s="58"/>
      <c r="I273" s="392"/>
      <c r="J273" s="393"/>
      <c r="K273" s="388"/>
      <c r="L273" s="394"/>
      <c r="M273" s="392"/>
      <c r="N273" s="394"/>
      <c r="O273" s="74"/>
      <c r="P273" s="74"/>
      <c r="Q273" s="392"/>
      <c r="R273" s="392"/>
      <c r="S273" s="392"/>
      <c r="T273" s="395"/>
      <c r="U273" s="396"/>
      <c r="V273" s="260"/>
    </row>
    <row r="274" spans="1:23" x14ac:dyDescent="0.25">
      <c r="A274" s="1147"/>
      <c r="B274" s="601">
        <v>7</v>
      </c>
      <c r="C274" s="58"/>
      <c r="D274" s="52"/>
      <c r="E274" s="52"/>
      <c r="F274" s="58"/>
      <c r="G274" s="391"/>
      <c r="H274" s="58"/>
      <c r="I274" s="392"/>
      <c r="J274" s="393"/>
      <c r="K274" s="388"/>
      <c r="L274" s="394"/>
      <c r="M274" s="392"/>
      <c r="N274" s="394"/>
      <c r="O274" s="74"/>
      <c r="P274" s="74"/>
      <c r="Q274" s="392"/>
      <c r="R274" s="392"/>
      <c r="S274" s="392"/>
      <c r="T274" s="395"/>
      <c r="U274" s="396"/>
      <c r="V274" s="260"/>
    </row>
    <row r="275" spans="1:23" x14ac:dyDescent="0.25">
      <c r="A275" s="1147"/>
      <c r="B275" s="601">
        <v>8</v>
      </c>
      <c r="C275" s="58"/>
      <c r="D275" s="52"/>
      <c r="E275" s="52"/>
      <c r="F275" s="58"/>
      <c r="G275" s="391"/>
      <c r="H275" s="58"/>
      <c r="I275" s="392"/>
      <c r="J275" s="393"/>
      <c r="K275" s="388"/>
      <c r="L275" s="394"/>
      <c r="M275" s="392"/>
      <c r="N275" s="394"/>
      <c r="O275" s="74"/>
      <c r="P275" s="74"/>
      <c r="Q275" s="392"/>
      <c r="R275" s="392"/>
      <c r="S275" s="392"/>
      <c r="T275" s="395"/>
      <c r="U275" s="396"/>
      <c r="V275" s="260"/>
    </row>
    <row r="276" spans="1:23" x14ac:dyDescent="0.25">
      <c r="A276" s="1147"/>
      <c r="B276" s="601">
        <v>9</v>
      </c>
      <c r="C276" s="58"/>
      <c r="D276" s="52"/>
      <c r="E276" s="52"/>
      <c r="F276" s="58"/>
      <c r="G276" s="391"/>
      <c r="H276" s="58"/>
      <c r="I276" s="392"/>
      <c r="J276" s="393"/>
      <c r="K276" s="388"/>
      <c r="L276" s="394"/>
      <c r="M276" s="392"/>
      <c r="N276" s="394"/>
      <c r="O276" s="74"/>
      <c r="P276" s="74"/>
      <c r="Q276" s="392"/>
      <c r="R276" s="392"/>
      <c r="S276" s="392"/>
      <c r="T276" s="395"/>
      <c r="U276" s="396"/>
      <c r="V276" s="260"/>
    </row>
    <row r="277" spans="1:23" ht="15.75" thickBot="1" x14ac:dyDescent="0.3">
      <c r="A277" s="1148"/>
      <c r="B277" s="603">
        <v>10</v>
      </c>
      <c r="C277" s="67"/>
      <c r="D277" s="66"/>
      <c r="E277" s="66"/>
      <c r="F277" s="67"/>
      <c r="G277" s="397"/>
      <c r="H277" s="67"/>
      <c r="I277" s="398"/>
      <c r="J277" s="399"/>
      <c r="K277" s="586"/>
      <c r="L277" s="400"/>
      <c r="M277" s="398"/>
      <c r="N277" s="400"/>
      <c r="O277" s="75"/>
      <c r="P277" s="75"/>
      <c r="Q277" s="398"/>
      <c r="R277" s="398"/>
      <c r="S277" s="398"/>
      <c r="T277" s="401"/>
      <c r="U277" s="402"/>
      <c r="V277" s="260"/>
    </row>
    <row r="278" spans="1:23" ht="25.5" thickBot="1" x14ac:dyDescent="0.3">
      <c r="A278" s="459"/>
      <c r="C278" s="460"/>
      <c r="D278" s="461"/>
      <c r="E278" s="581" t="s">
        <v>223</v>
      </c>
      <c r="F278" s="582">
        <f>COUNTA(F268:F277)</f>
        <v>0</v>
      </c>
      <c r="G278" s="583">
        <f>COUNTA(G268:G277)</f>
        <v>0</v>
      </c>
      <c r="H278" s="460"/>
      <c r="I278" s="377"/>
      <c r="J278" s="462"/>
      <c r="K278" s="462"/>
      <c r="L278" s="463"/>
      <c r="M278" s="1107" t="s">
        <v>354</v>
      </c>
      <c r="N278" s="1108"/>
      <c r="O278" s="589">
        <f>SUM(O268:O277)</f>
        <v>0</v>
      </c>
      <c r="P278" s="590">
        <f>SUM(P268:P277)</f>
        <v>0</v>
      </c>
      <c r="Q278" s="377"/>
      <c r="R278" s="377"/>
      <c r="S278" s="377"/>
      <c r="T278" s="381"/>
      <c r="U278" s="381"/>
      <c r="V278" s="260"/>
    </row>
    <row r="279" spans="1:23" ht="18.75" customHeight="1" thickBot="1" x14ac:dyDescent="0.3">
      <c r="A279" s="408"/>
      <c r="B279" s="409"/>
      <c r="C279" s="342"/>
      <c r="D279" s="342"/>
      <c r="E279" s="342"/>
      <c r="F279" s="409"/>
      <c r="G279" s="342"/>
      <c r="H279" s="342"/>
      <c r="I279" s="409"/>
      <c r="J279" s="409"/>
      <c r="K279" s="409"/>
      <c r="L279" s="342"/>
      <c r="M279" s="465"/>
      <c r="N279" s="465"/>
      <c r="O279" s="466"/>
      <c r="P279" s="466"/>
      <c r="Q279" s="342"/>
      <c r="R279" s="342"/>
      <c r="S279" s="342"/>
      <c r="T279" s="410"/>
      <c r="U279" s="411"/>
      <c r="V279" s="348"/>
    </row>
    <row r="280" spans="1:23" ht="15.75" thickBot="1" x14ac:dyDescent="0.3">
      <c r="A280" s="378"/>
      <c r="B280" s="256"/>
      <c r="C280" s="187"/>
      <c r="D280" s="187"/>
      <c r="E280" s="187"/>
      <c r="F280" s="256"/>
      <c r="G280" s="187"/>
      <c r="H280" s="187"/>
      <c r="I280" s="256"/>
      <c r="J280" s="256"/>
      <c r="K280" s="256"/>
      <c r="L280" s="187"/>
      <c r="M280" s="187"/>
      <c r="N280" s="187"/>
      <c r="O280" s="187"/>
      <c r="P280" s="187"/>
      <c r="Q280" s="187"/>
      <c r="R280" s="187"/>
      <c r="S280" s="187"/>
      <c r="T280" s="379"/>
      <c r="U280" s="379"/>
      <c r="V280" s="258"/>
    </row>
    <row r="281" spans="1:23" ht="15.75" thickBot="1" x14ac:dyDescent="0.3">
      <c r="A281" s="592" t="s">
        <v>9</v>
      </c>
      <c r="B281" s="1100" t="s">
        <v>451</v>
      </c>
      <c r="C281" s="1101"/>
      <c r="E281" s="1155" t="s">
        <v>189</v>
      </c>
      <c r="F281" s="1156"/>
      <c r="G281" s="1104">
        <f>VLOOKUP(B281,'Urbano.Piano inv. forn'!$D$60:$H$79,3,FALSE)</f>
        <v>0</v>
      </c>
      <c r="H281" s="1105"/>
      <c r="I281" s="44"/>
      <c r="J281" s="1155" t="s">
        <v>190</v>
      </c>
      <c r="K281" s="1157"/>
      <c r="L281" s="1156"/>
      <c r="M281" s="1104">
        <f>VLOOKUP(B281,'Urbano.Piano inv. forn'!$D$60:$H$79,4,FALSE)</f>
        <v>0</v>
      </c>
      <c r="N281" s="1105"/>
      <c r="P281" s="593" t="s">
        <v>191</v>
      </c>
      <c r="Q281" s="380"/>
      <c r="S281" s="602" t="s">
        <v>192</v>
      </c>
      <c r="T281" s="1085"/>
      <c r="U281" s="1086"/>
      <c r="V281" s="260"/>
    </row>
    <row r="282" spans="1:23" ht="13.5" customHeight="1" thickBot="1" x14ac:dyDescent="0.3">
      <c r="A282" s="68"/>
      <c r="B282" s="54"/>
      <c r="C282" s="54"/>
      <c r="E282" s="55"/>
      <c r="F282" s="55"/>
      <c r="G282" s="56"/>
      <c r="H282" s="56"/>
      <c r="I282" s="44"/>
      <c r="J282" s="55"/>
      <c r="K282" s="55"/>
      <c r="L282" s="55"/>
      <c r="M282" s="56"/>
      <c r="N282" s="56"/>
      <c r="P282" s="57"/>
      <c r="S282" s="53"/>
      <c r="T282" s="381"/>
      <c r="V282" s="69"/>
      <c r="W282" s="377"/>
    </row>
    <row r="283" spans="1:23" ht="33.75" customHeight="1" thickBot="1" x14ac:dyDescent="0.3">
      <c r="A283" s="1149" t="s">
        <v>12</v>
      </c>
      <c r="B283" s="1150"/>
      <c r="C283" s="1150"/>
      <c r="D283" s="1151"/>
      <c r="E283" s="1090">
        <f>VLOOKUP(B281,'Urbano.Piano inv. forn'!$D$60:$V$79,17,FALSE)</f>
        <v>0</v>
      </c>
      <c r="F283" s="1091"/>
      <c r="G283" s="1091"/>
      <c r="H283" s="1092"/>
      <c r="I283" s="44"/>
      <c r="J283" s="1152" t="s">
        <v>56</v>
      </c>
      <c r="K283" s="1153"/>
      <c r="L283" s="1154"/>
      <c r="M283" s="1090">
        <f>VLOOKUP(B281,'Urbano.Piano inv. forn'!$D$60:$V$79,19,FALSE)</f>
        <v>0</v>
      </c>
      <c r="N283" s="1092"/>
      <c r="O283" s="65"/>
      <c r="P283" s="594" t="s">
        <v>14</v>
      </c>
      <c r="Q283" s="70">
        <f>M283+E283</f>
        <v>0</v>
      </c>
      <c r="S283" s="602" t="s">
        <v>193</v>
      </c>
      <c r="T283" s="1085"/>
      <c r="U283" s="1086"/>
      <c r="V283" s="69"/>
      <c r="W283" s="377"/>
    </row>
    <row r="284" spans="1:23" ht="33.75" customHeight="1" thickBot="1" x14ac:dyDescent="0.3">
      <c r="A284" s="71"/>
      <c r="B284" s="72"/>
      <c r="C284" s="72"/>
      <c r="D284" s="72"/>
      <c r="E284" s="73"/>
      <c r="F284" s="73"/>
      <c r="G284" s="73"/>
      <c r="H284" s="73"/>
      <c r="I284" s="44"/>
      <c r="J284" s="55"/>
      <c r="K284" s="55"/>
      <c r="L284" s="55"/>
      <c r="M284" s="73"/>
      <c r="N284" s="73"/>
      <c r="O284" s="65"/>
      <c r="P284" s="53"/>
      <c r="Q284" s="65"/>
      <c r="S284" s="53"/>
      <c r="T284" s="382"/>
      <c r="U284" s="382"/>
      <c r="V284" s="69"/>
      <c r="W284" s="377"/>
    </row>
    <row r="285" spans="1:23" s="101" customFormat="1" ht="72" customHeight="1" x14ac:dyDescent="0.25">
      <c r="A285" s="1143" t="s">
        <v>194</v>
      </c>
      <c r="B285" s="1145" t="s">
        <v>195</v>
      </c>
      <c r="C285" s="1145" t="s">
        <v>196</v>
      </c>
      <c r="D285" s="595" t="s">
        <v>197</v>
      </c>
      <c r="E285" s="591" t="s">
        <v>198</v>
      </c>
      <c r="F285" s="595" t="s">
        <v>199</v>
      </c>
      <c r="G285" s="595" t="s">
        <v>200</v>
      </c>
      <c r="H285" s="596" t="s">
        <v>168</v>
      </c>
      <c r="I285" s="596" t="s">
        <v>201</v>
      </c>
      <c r="J285" s="596" t="s">
        <v>202</v>
      </c>
      <c r="K285" s="596" t="s">
        <v>444</v>
      </c>
      <c r="L285" s="596" t="s">
        <v>203</v>
      </c>
      <c r="M285" s="596" t="s">
        <v>204</v>
      </c>
      <c r="N285" s="596" t="s">
        <v>205</v>
      </c>
      <c r="O285" s="596" t="s">
        <v>206</v>
      </c>
      <c r="P285" s="596" t="s">
        <v>207</v>
      </c>
      <c r="Q285" s="596" t="s">
        <v>208</v>
      </c>
      <c r="R285" s="596" t="s">
        <v>209</v>
      </c>
      <c r="S285" s="596" t="s">
        <v>210</v>
      </c>
      <c r="T285" s="596" t="s">
        <v>476</v>
      </c>
      <c r="U285" s="597" t="s">
        <v>211</v>
      </c>
      <c r="V285" s="383"/>
    </row>
    <row r="286" spans="1:23" s="101" customFormat="1" ht="33.950000000000003" customHeight="1" thickBot="1" x14ac:dyDescent="0.3">
      <c r="A286" s="1144"/>
      <c r="B286" s="1146"/>
      <c r="C286" s="1146"/>
      <c r="D286" s="598" t="s">
        <v>212</v>
      </c>
      <c r="E286" s="598" t="s">
        <v>213</v>
      </c>
      <c r="F286" s="598" t="s">
        <v>214</v>
      </c>
      <c r="G286" s="598" t="s">
        <v>214</v>
      </c>
      <c r="H286" s="598" t="s">
        <v>472</v>
      </c>
      <c r="I286" s="598" t="s">
        <v>29</v>
      </c>
      <c r="J286" s="598" t="s">
        <v>215</v>
      </c>
      <c r="K286" s="598" t="s">
        <v>216</v>
      </c>
      <c r="L286" s="598" t="s">
        <v>216</v>
      </c>
      <c r="M286" s="598" t="s">
        <v>217</v>
      </c>
      <c r="N286" s="598" t="s">
        <v>216</v>
      </c>
      <c r="O286" s="598" t="s">
        <v>218</v>
      </c>
      <c r="P286" s="598" t="s">
        <v>445</v>
      </c>
      <c r="Q286" s="598" t="s">
        <v>219</v>
      </c>
      <c r="R286" s="598" t="s">
        <v>220</v>
      </c>
      <c r="S286" s="598" t="s">
        <v>221</v>
      </c>
      <c r="T286" s="598" t="s">
        <v>221</v>
      </c>
      <c r="U286" s="599"/>
      <c r="V286" s="383"/>
    </row>
    <row r="287" spans="1:23" ht="15" customHeight="1" x14ac:dyDescent="0.25">
      <c r="A287" s="1147" t="str">
        <f>B281</f>
        <v>urb.met/el 3</v>
      </c>
      <c r="B287" s="600">
        <v>1</v>
      </c>
      <c r="C287" s="117"/>
      <c r="D287" s="59"/>
      <c r="E287" s="59"/>
      <c r="F287" s="117"/>
      <c r="G287" s="385"/>
      <c r="H287" s="60"/>
      <c r="I287" s="386"/>
      <c r="J287" s="387"/>
      <c r="K287" s="388"/>
      <c r="L287" s="388"/>
      <c r="M287" s="386"/>
      <c r="N287" s="388"/>
      <c r="O287" s="83"/>
      <c r="P287" s="83"/>
      <c r="Q287" s="386"/>
      <c r="R287" s="386"/>
      <c r="S287" s="386"/>
      <c r="T287" s="389"/>
      <c r="U287" s="390"/>
      <c r="V287" s="260"/>
    </row>
    <row r="288" spans="1:23" x14ac:dyDescent="0.25">
      <c r="A288" s="1147"/>
      <c r="B288" s="601">
        <v>2</v>
      </c>
      <c r="C288" s="58"/>
      <c r="D288" s="52"/>
      <c r="E288" s="52"/>
      <c r="F288" s="58"/>
      <c r="G288" s="391"/>
      <c r="H288" s="58"/>
      <c r="I288" s="392"/>
      <c r="J288" s="393"/>
      <c r="K288" s="388"/>
      <c r="L288" s="394"/>
      <c r="M288" s="392"/>
      <c r="N288" s="394"/>
      <c r="O288" s="74"/>
      <c r="P288" s="74"/>
      <c r="Q288" s="392"/>
      <c r="R288" s="392" t="s">
        <v>222</v>
      </c>
      <c r="S288" s="392"/>
      <c r="T288" s="395"/>
      <c r="U288" s="396"/>
      <c r="V288" s="260"/>
    </row>
    <row r="289" spans="1:22" x14ac:dyDescent="0.25">
      <c r="A289" s="1147"/>
      <c r="B289" s="601">
        <v>3</v>
      </c>
      <c r="C289" s="58"/>
      <c r="D289" s="52"/>
      <c r="E289" s="52"/>
      <c r="F289" s="58"/>
      <c r="G289" s="391"/>
      <c r="H289" s="58"/>
      <c r="I289" s="392"/>
      <c r="J289" s="393"/>
      <c r="K289" s="388"/>
      <c r="L289" s="394"/>
      <c r="M289" s="392"/>
      <c r="N289" s="394"/>
      <c r="O289" s="74"/>
      <c r="P289" s="74"/>
      <c r="Q289" s="392"/>
      <c r="R289" s="392"/>
      <c r="S289" s="392"/>
      <c r="T289" s="395"/>
      <c r="U289" s="396"/>
      <c r="V289" s="260"/>
    </row>
    <row r="290" spans="1:22" x14ac:dyDescent="0.25">
      <c r="A290" s="1147"/>
      <c r="B290" s="601">
        <v>4</v>
      </c>
      <c r="C290" s="58"/>
      <c r="D290" s="52"/>
      <c r="E290" s="52"/>
      <c r="F290" s="58"/>
      <c r="G290" s="391"/>
      <c r="H290" s="58"/>
      <c r="I290" s="392"/>
      <c r="J290" s="393"/>
      <c r="K290" s="388"/>
      <c r="L290" s="394"/>
      <c r="M290" s="392"/>
      <c r="N290" s="394"/>
      <c r="O290" s="74"/>
      <c r="P290" s="74"/>
      <c r="Q290" s="392"/>
      <c r="R290" s="392"/>
      <c r="S290" s="392"/>
      <c r="T290" s="395"/>
      <c r="U290" s="396"/>
      <c r="V290" s="260"/>
    </row>
    <row r="291" spans="1:22" x14ac:dyDescent="0.25">
      <c r="A291" s="1147"/>
      <c r="B291" s="601">
        <v>5</v>
      </c>
      <c r="C291" s="58"/>
      <c r="D291" s="52"/>
      <c r="E291" s="52"/>
      <c r="F291" s="58"/>
      <c r="G291" s="391"/>
      <c r="H291" s="58"/>
      <c r="I291" s="392"/>
      <c r="J291" s="393"/>
      <c r="K291" s="388"/>
      <c r="L291" s="394"/>
      <c r="M291" s="392"/>
      <c r="N291" s="394"/>
      <c r="O291" s="74"/>
      <c r="P291" s="74"/>
      <c r="Q291" s="392"/>
      <c r="R291" s="392"/>
      <c r="S291" s="392"/>
      <c r="T291" s="395"/>
      <c r="U291" s="396"/>
      <c r="V291" s="260"/>
    </row>
    <row r="292" spans="1:22" x14ac:dyDescent="0.25">
      <c r="A292" s="1147"/>
      <c r="B292" s="601">
        <v>6</v>
      </c>
      <c r="C292" s="58"/>
      <c r="D292" s="52"/>
      <c r="E292" s="52"/>
      <c r="F292" s="58"/>
      <c r="G292" s="391"/>
      <c r="H292" s="58"/>
      <c r="I292" s="392"/>
      <c r="J292" s="393"/>
      <c r="K292" s="388"/>
      <c r="L292" s="394"/>
      <c r="M292" s="392"/>
      <c r="N292" s="394"/>
      <c r="O292" s="74"/>
      <c r="P292" s="74"/>
      <c r="Q292" s="392"/>
      <c r="R292" s="392"/>
      <c r="S292" s="392"/>
      <c r="T292" s="395"/>
      <c r="U292" s="396"/>
      <c r="V292" s="260"/>
    </row>
    <row r="293" spans="1:22" x14ac:dyDescent="0.25">
      <c r="A293" s="1147"/>
      <c r="B293" s="601">
        <v>7</v>
      </c>
      <c r="C293" s="58"/>
      <c r="D293" s="52"/>
      <c r="E293" s="52"/>
      <c r="F293" s="58"/>
      <c r="G293" s="391"/>
      <c r="H293" s="58"/>
      <c r="I293" s="392"/>
      <c r="J293" s="393"/>
      <c r="K293" s="388"/>
      <c r="L293" s="394"/>
      <c r="M293" s="392"/>
      <c r="N293" s="394"/>
      <c r="O293" s="74"/>
      <c r="P293" s="74"/>
      <c r="Q293" s="392"/>
      <c r="R293" s="392"/>
      <c r="S293" s="392"/>
      <c r="T293" s="395"/>
      <c r="U293" s="396"/>
      <c r="V293" s="260"/>
    </row>
    <row r="294" spans="1:22" x14ac:dyDescent="0.25">
      <c r="A294" s="1147"/>
      <c r="B294" s="601">
        <v>8</v>
      </c>
      <c r="C294" s="58"/>
      <c r="D294" s="52"/>
      <c r="E294" s="52"/>
      <c r="F294" s="58"/>
      <c r="G294" s="391"/>
      <c r="H294" s="58"/>
      <c r="I294" s="392"/>
      <c r="J294" s="393"/>
      <c r="K294" s="388"/>
      <c r="L294" s="394"/>
      <c r="M294" s="392"/>
      <c r="N294" s="394"/>
      <c r="O294" s="74"/>
      <c r="P294" s="74"/>
      <c r="Q294" s="392"/>
      <c r="R294" s="392"/>
      <c r="S294" s="392"/>
      <c r="T294" s="395"/>
      <c r="U294" s="396"/>
      <c r="V294" s="260"/>
    </row>
    <row r="295" spans="1:22" x14ac:dyDescent="0.25">
      <c r="A295" s="1147"/>
      <c r="B295" s="601">
        <v>9</v>
      </c>
      <c r="C295" s="58"/>
      <c r="D295" s="52"/>
      <c r="E295" s="52"/>
      <c r="F295" s="58"/>
      <c r="G295" s="391"/>
      <c r="H295" s="58"/>
      <c r="I295" s="392"/>
      <c r="J295" s="393"/>
      <c r="K295" s="388"/>
      <c r="L295" s="394"/>
      <c r="M295" s="392"/>
      <c r="N295" s="394"/>
      <c r="O295" s="74"/>
      <c r="P295" s="74"/>
      <c r="Q295" s="392"/>
      <c r="R295" s="392"/>
      <c r="S295" s="392"/>
      <c r="T295" s="395"/>
      <c r="U295" s="396"/>
      <c r="V295" s="260"/>
    </row>
    <row r="296" spans="1:22" ht="15.75" thickBot="1" x14ac:dyDescent="0.3">
      <c r="A296" s="1148"/>
      <c r="B296" s="603">
        <v>10</v>
      </c>
      <c r="C296" s="67"/>
      <c r="D296" s="66"/>
      <c r="E296" s="66"/>
      <c r="F296" s="67"/>
      <c r="G296" s="397"/>
      <c r="H296" s="67"/>
      <c r="I296" s="398"/>
      <c r="J296" s="399"/>
      <c r="K296" s="586"/>
      <c r="L296" s="400"/>
      <c r="M296" s="398"/>
      <c r="N296" s="400"/>
      <c r="O296" s="75"/>
      <c r="P296" s="75"/>
      <c r="Q296" s="398"/>
      <c r="R296" s="398"/>
      <c r="S296" s="398"/>
      <c r="T296" s="401"/>
      <c r="U296" s="402"/>
      <c r="V296" s="260"/>
    </row>
    <row r="297" spans="1:22" ht="25.5" thickBot="1" x14ac:dyDescent="0.3">
      <c r="A297" s="459"/>
      <c r="C297" s="460"/>
      <c r="D297" s="461"/>
      <c r="E297" s="581" t="s">
        <v>223</v>
      </c>
      <c r="F297" s="582">
        <f>COUNTA(F287:F296)</f>
        <v>0</v>
      </c>
      <c r="G297" s="583">
        <f>COUNTA(G287:G296)</f>
        <v>0</v>
      </c>
      <c r="H297" s="460"/>
      <c r="I297" s="377"/>
      <c r="J297" s="462"/>
      <c r="K297" s="462"/>
      <c r="L297" s="463"/>
      <c r="M297" s="1107" t="s">
        <v>354</v>
      </c>
      <c r="N297" s="1108"/>
      <c r="O297" s="589">
        <f>SUM(O287:O296)</f>
        <v>0</v>
      </c>
      <c r="P297" s="590">
        <f>SUM(P287:P296)</f>
        <v>0</v>
      </c>
      <c r="Q297" s="377"/>
      <c r="R297" s="377"/>
      <c r="S297" s="377"/>
      <c r="T297" s="381"/>
      <c r="U297" s="381"/>
      <c r="V297" s="260"/>
    </row>
    <row r="298" spans="1:22" ht="18.75" customHeight="1" thickBot="1" x14ac:dyDescent="0.3">
      <c r="A298" s="408"/>
      <c r="B298" s="409"/>
      <c r="C298" s="342"/>
      <c r="D298" s="342"/>
      <c r="E298" s="342"/>
      <c r="F298" s="409"/>
      <c r="G298" s="342"/>
      <c r="H298" s="342"/>
      <c r="I298" s="409"/>
      <c r="J298" s="409"/>
      <c r="K298" s="409"/>
      <c r="L298" s="342"/>
      <c r="M298" s="465"/>
      <c r="N298" s="465"/>
      <c r="O298" s="466"/>
      <c r="P298" s="466"/>
      <c r="Q298" s="342"/>
      <c r="R298" s="342"/>
      <c r="S298" s="342"/>
      <c r="T298" s="410"/>
      <c r="U298" s="411"/>
      <c r="V298" s="348"/>
    </row>
  </sheetData>
  <sheetProtection algorithmName="SHA-512" hashValue="t7uqvFLaa8EY+m2+5OfJk0qcz39JwYZXZ90uVmYAz68ceiXWscrvRewVaWbC8hi+DpN99i7Npijo7EIcb5H4Wg==" saltValue="yHaxEXmuHQ1Y2qRQ8O/q9Q==" spinCount="100000" sheet="1" objects="1" scenarios="1"/>
  <mergeCells count="254">
    <mergeCell ref="A8:U8"/>
    <mergeCell ref="A11:D12"/>
    <mergeCell ref="E11:H12"/>
    <mergeCell ref="J11:O11"/>
    <mergeCell ref="P11:Q12"/>
    <mergeCell ref="S11:T12"/>
    <mergeCell ref="U11:U12"/>
    <mergeCell ref="J12:O12"/>
    <mergeCell ref="A1:U1"/>
    <mergeCell ref="A3:U3"/>
    <mergeCell ref="A6:D6"/>
    <mergeCell ref="E6:K6"/>
    <mergeCell ref="M6:O6"/>
    <mergeCell ref="P6:U6"/>
    <mergeCell ref="A17:D17"/>
    <mergeCell ref="E17:H17"/>
    <mergeCell ref="J17:L17"/>
    <mergeCell ref="M17:N17"/>
    <mergeCell ref="T17:U17"/>
    <mergeCell ref="A19:A20"/>
    <mergeCell ref="B19:B20"/>
    <mergeCell ref="C19:C20"/>
    <mergeCell ref="B15:C15"/>
    <mergeCell ref="E15:F15"/>
    <mergeCell ref="G15:H15"/>
    <mergeCell ref="J15:L15"/>
    <mergeCell ref="M15:N15"/>
    <mergeCell ref="T15:U15"/>
    <mergeCell ref="T34:U34"/>
    <mergeCell ref="A36:D36"/>
    <mergeCell ref="E36:H36"/>
    <mergeCell ref="J36:L36"/>
    <mergeCell ref="M36:N36"/>
    <mergeCell ref="T36:U36"/>
    <mergeCell ref="A21:A30"/>
    <mergeCell ref="M31:N31"/>
    <mergeCell ref="B34:C34"/>
    <mergeCell ref="E34:F34"/>
    <mergeCell ref="G34:H34"/>
    <mergeCell ref="J34:L34"/>
    <mergeCell ref="M34:N34"/>
    <mergeCell ref="T53:U53"/>
    <mergeCell ref="A55:D55"/>
    <mergeCell ref="E55:H55"/>
    <mergeCell ref="J55:L55"/>
    <mergeCell ref="M55:N55"/>
    <mergeCell ref="T55:U55"/>
    <mergeCell ref="A38:A39"/>
    <mergeCell ref="B38:B39"/>
    <mergeCell ref="C38:C39"/>
    <mergeCell ref="A40:A49"/>
    <mergeCell ref="M50:N50"/>
    <mergeCell ref="B53:C53"/>
    <mergeCell ref="E53:F53"/>
    <mergeCell ref="G53:H53"/>
    <mergeCell ref="J53:L53"/>
    <mergeCell ref="M53:N53"/>
    <mergeCell ref="T72:U72"/>
    <mergeCell ref="A74:D74"/>
    <mergeCell ref="E74:H74"/>
    <mergeCell ref="J74:L74"/>
    <mergeCell ref="M74:N74"/>
    <mergeCell ref="T74:U74"/>
    <mergeCell ref="A57:A58"/>
    <mergeCell ref="B57:B58"/>
    <mergeCell ref="C57:C58"/>
    <mergeCell ref="A59:A68"/>
    <mergeCell ref="M69:N69"/>
    <mergeCell ref="B72:C72"/>
    <mergeCell ref="E72:F72"/>
    <mergeCell ref="G72:H72"/>
    <mergeCell ref="J72:L72"/>
    <mergeCell ref="M72:N72"/>
    <mergeCell ref="T91:U91"/>
    <mergeCell ref="A93:D93"/>
    <mergeCell ref="E93:H93"/>
    <mergeCell ref="J93:L93"/>
    <mergeCell ref="M93:N93"/>
    <mergeCell ref="T93:U93"/>
    <mergeCell ref="A76:A77"/>
    <mergeCell ref="B76:B77"/>
    <mergeCell ref="C76:C77"/>
    <mergeCell ref="A78:A87"/>
    <mergeCell ref="M88:N88"/>
    <mergeCell ref="B91:C91"/>
    <mergeCell ref="E91:F91"/>
    <mergeCell ref="G91:H91"/>
    <mergeCell ref="J91:L91"/>
    <mergeCell ref="M91:N91"/>
    <mergeCell ref="T110:U110"/>
    <mergeCell ref="A112:D112"/>
    <mergeCell ref="E112:H112"/>
    <mergeCell ref="J112:L112"/>
    <mergeCell ref="M112:N112"/>
    <mergeCell ref="T112:U112"/>
    <mergeCell ref="A95:A96"/>
    <mergeCell ref="B95:B96"/>
    <mergeCell ref="C95:C96"/>
    <mergeCell ref="A97:A106"/>
    <mergeCell ref="M107:N107"/>
    <mergeCell ref="B110:C110"/>
    <mergeCell ref="E110:F110"/>
    <mergeCell ref="G110:H110"/>
    <mergeCell ref="J110:L110"/>
    <mergeCell ref="M110:N110"/>
    <mergeCell ref="T129:U129"/>
    <mergeCell ref="A131:D131"/>
    <mergeCell ref="E131:H131"/>
    <mergeCell ref="J131:L131"/>
    <mergeCell ref="M131:N131"/>
    <mergeCell ref="T131:U131"/>
    <mergeCell ref="A114:A115"/>
    <mergeCell ref="B114:B115"/>
    <mergeCell ref="C114:C115"/>
    <mergeCell ref="A116:A125"/>
    <mergeCell ref="M126:N126"/>
    <mergeCell ref="B129:C129"/>
    <mergeCell ref="E129:F129"/>
    <mergeCell ref="G129:H129"/>
    <mergeCell ref="J129:L129"/>
    <mergeCell ref="M129:N129"/>
    <mergeCell ref="T148:U148"/>
    <mergeCell ref="A150:D150"/>
    <mergeCell ref="E150:H150"/>
    <mergeCell ref="J150:L150"/>
    <mergeCell ref="M150:N150"/>
    <mergeCell ref="T150:U150"/>
    <mergeCell ref="A133:A134"/>
    <mergeCell ref="B133:B134"/>
    <mergeCell ref="C133:C134"/>
    <mergeCell ref="A135:A144"/>
    <mergeCell ref="M145:N145"/>
    <mergeCell ref="B148:C148"/>
    <mergeCell ref="E148:F148"/>
    <mergeCell ref="G148:H148"/>
    <mergeCell ref="J148:L148"/>
    <mergeCell ref="M148:N148"/>
    <mergeCell ref="T167:U167"/>
    <mergeCell ref="A169:D169"/>
    <mergeCell ref="E169:H169"/>
    <mergeCell ref="J169:L169"/>
    <mergeCell ref="M169:N169"/>
    <mergeCell ref="T169:U169"/>
    <mergeCell ref="A152:A153"/>
    <mergeCell ref="B152:B153"/>
    <mergeCell ref="C152:C153"/>
    <mergeCell ref="A154:A163"/>
    <mergeCell ref="M164:N164"/>
    <mergeCell ref="B167:C167"/>
    <mergeCell ref="E167:F167"/>
    <mergeCell ref="G167:H167"/>
    <mergeCell ref="J167:L167"/>
    <mergeCell ref="M167:N167"/>
    <mergeCell ref="T186:U186"/>
    <mergeCell ref="A188:D188"/>
    <mergeCell ref="E188:H188"/>
    <mergeCell ref="J188:L188"/>
    <mergeCell ref="M188:N188"/>
    <mergeCell ref="T188:U188"/>
    <mergeCell ref="A171:A172"/>
    <mergeCell ref="B171:B172"/>
    <mergeCell ref="C171:C172"/>
    <mergeCell ref="A173:A182"/>
    <mergeCell ref="M183:N183"/>
    <mergeCell ref="B186:C186"/>
    <mergeCell ref="E186:F186"/>
    <mergeCell ref="G186:H186"/>
    <mergeCell ref="J186:L186"/>
    <mergeCell ref="M186:N186"/>
    <mergeCell ref="T205:U205"/>
    <mergeCell ref="A207:D207"/>
    <mergeCell ref="E207:H207"/>
    <mergeCell ref="J207:L207"/>
    <mergeCell ref="M207:N207"/>
    <mergeCell ref="T207:U207"/>
    <mergeCell ref="A190:A191"/>
    <mergeCell ref="B190:B191"/>
    <mergeCell ref="C190:C191"/>
    <mergeCell ref="A192:A201"/>
    <mergeCell ref="M202:N202"/>
    <mergeCell ref="B205:C205"/>
    <mergeCell ref="E205:F205"/>
    <mergeCell ref="G205:H205"/>
    <mergeCell ref="J205:L205"/>
    <mergeCell ref="M205:N205"/>
    <mergeCell ref="T224:U224"/>
    <mergeCell ref="A226:D226"/>
    <mergeCell ref="E226:H226"/>
    <mergeCell ref="J226:L226"/>
    <mergeCell ref="M226:N226"/>
    <mergeCell ref="T226:U226"/>
    <mergeCell ref="A209:A210"/>
    <mergeCell ref="B209:B210"/>
    <mergeCell ref="C209:C210"/>
    <mergeCell ref="A211:A220"/>
    <mergeCell ref="M221:N221"/>
    <mergeCell ref="B224:C224"/>
    <mergeCell ref="E224:F224"/>
    <mergeCell ref="G224:H224"/>
    <mergeCell ref="J224:L224"/>
    <mergeCell ref="M224:N224"/>
    <mergeCell ref="T243:U243"/>
    <mergeCell ref="A245:D245"/>
    <mergeCell ref="E245:H245"/>
    <mergeCell ref="J245:L245"/>
    <mergeCell ref="M245:N245"/>
    <mergeCell ref="T245:U245"/>
    <mergeCell ref="A228:A229"/>
    <mergeCell ref="B228:B229"/>
    <mergeCell ref="C228:C229"/>
    <mergeCell ref="A230:A239"/>
    <mergeCell ref="M240:N240"/>
    <mergeCell ref="B243:C243"/>
    <mergeCell ref="E243:F243"/>
    <mergeCell ref="G243:H243"/>
    <mergeCell ref="J243:L243"/>
    <mergeCell ref="M243:N243"/>
    <mergeCell ref="T262:U262"/>
    <mergeCell ref="A264:D264"/>
    <mergeCell ref="E264:H264"/>
    <mergeCell ref="J264:L264"/>
    <mergeCell ref="M264:N264"/>
    <mergeCell ref="T264:U264"/>
    <mergeCell ref="A247:A248"/>
    <mergeCell ref="B247:B248"/>
    <mergeCell ref="C247:C248"/>
    <mergeCell ref="A249:A258"/>
    <mergeCell ref="M259:N259"/>
    <mergeCell ref="B262:C262"/>
    <mergeCell ref="E262:F262"/>
    <mergeCell ref="G262:H262"/>
    <mergeCell ref="J262:L262"/>
    <mergeCell ref="M262:N262"/>
    <mergeCell ref="A266:A267"/>
    <mergeCell ref="B266:B267"/>
    <mergeCell ref="C266:C267"/>
    <mergeCell ref="A268:A277"/>
    <mergeCell ref="M278:N278"/>
    <mergeCell ref="B281:C281"/>
    <mergeCell ref="E281:F281"/>
    <mergeCell ref="G281:H281"/>
    <mergeCell ref="J281:L281"/>
    <mergeCell ref="M281:N281"/>
    <mergeCell ref="A285:A286"/>
    <mergeCell ref="B285:B286"/>
    <mergeCell ref="C285:C286"/>
    <mergeCell ref="A287:A296"/>
    <mergeCell ref="M297:N297"/>
    <mergeCell ref="T281:U281"/>
    <mergeCell ref="A283:D283"/>
    <mergeCell ref="E283:H283"/>
    <mergeCell ref="J283:L283"/>
    <mergeCell ref="M283:N283"/>
    <mergeCell ref="T283:U283"/>
  </mergeCells>
  <dataValidations count="8">
    <dataValidation type="date" operator="greaterThanOrEqual" allowBlank="1" showInputMessage="1" showErrorMessage="1" errorTitle="Data non corretta" error="Immatricolazione non compatibile perchè precedente al 01/01/2024 (art 3 c.6 D.D. 152/2025)" sqref="K21:K30 K268:K277 K40:K49 K59:K68 K78:K87 K97:K106 K116:K125 K135:K144 K154:K163 K173:K182 K192:K201 K211:K220 K230:K239 K249:K258 K287:K296" xr:uid="{B0667621-67E7-446A-8DC9-AD1E1AB8480D}">
      <formula1>45292</formula1>
    </dataValidation>
    <dataValidation type="date" operator="lessThanOrEqual" allowBlank="1" showInputMessage="1" showErrorMessage="1" errorTitle="Attenzione OGV non compatibile" error="OGV successiva al 31/12/2028 (art 2 c. 5 D.D. n° 152/2025_x000a_" sqref="Q15 Q167 Q262 Q34 Q53 Q72 Q281 Q110 Q129 Q148 Q186 Q205 Q224 Q243 Q91" xr:uid="{CBB6D29D-1A26-4A3D-8194-385390B4D8D4}">
      <formula1>47118</formula1>
    </dataValidation>
    <dataValidation type="list" allowBlank="1" showInputMessage="1" showErrorMessage="1" sqref="I21:I31 I173:I183 I268:I278 I40:I50 I59:I69 I78:I88 I97:I107 I116:I126 I135:I145 I154:I164 I192:I202 I211:I221 I230:I240 I249:I259 I287:I297" xr:uid="{0F9C0978-1B54-485C-A33C-FFD65FF4DD22}">
      <formula1>"classe I,classe A"</formula1>
    </dataValidation>
    <dataValidation type="list" allowBlank="1" showInputMessage="1" showErrorMessage="1" sqref="B168:C168 B16:C16 B149:C149 B130:C130 B111:C111 B92:C92 B73:C73 B54:C54 B35:C35 B263:C263 B187:C187 B206:C206 B225:C225 B244:C244 B282:C282" xr:uid="{CE611711-5D17-4387-846E-18A9923663D2}">
      <formula1>$D$19:$D$38</formula1>
    </dataValidation>
    <dataValidation type="list" allowBlank="1" showInputMessage="1" showErrorMessage="1" sqref="S21:T31 S268:T278 S40:T50 S59:T69 S78:T88 S97:T107 S116:T126 S135:T145 S154:T164 S173:T183 S192:T202 S211:T221 S230:T240 S249:T259 S287:T297" xr:uid="{1B3CAE3F-1959-4D51-861C-5501AE340724}">
      <formula1>"si,"</formula1>
    </dataValidation>
    <dataValidation type="list" allowBlank="1" showInputMessage="1" showErrorMessage="1" sqref="H21:H31 H173:H183 H268:H278 H40:H50 H59:H69 H78:H88 H97:H107 H116:H126 H135:H145 H154:H164 H192:H202 H211:H221 H230:H240 H249:H259 H287:H297" xr:uid="{0DB2171F-4D4D-44F1-B45F-198A6A01D3A8}">
      <formula1>"Ibrido (met/ele)"</formula1>
    </dataValidation>
    <dataValidation type="list" allowBlank="1" showInputMessage="1" showErrorMessage="1" sqref="E21:E31 E173:E183 E268:E278 E40:E50 E59:E69 E78:E88 E97:E107 E116:E126 E135:E145 E154:E164 E192:E202 E211:E221 E230:E240 E249:E259 E287:E297" xr:uid="{73000626-E100-42CB-91DD-14C9BF3AA9B6}">
      <formula1>"urbano,suburbano"</formula1>
    </dataValidation>
    <dataValidation allowBlank="1" showInputMessage="1" showErrorMessage="1" prompt="Inserire il riferimento corretto da piano di investimento (es.m1,e.1. ecc.)_x000a_" sqref="A19:A20 A171:A172 A266:A267 A38:A39 A57:A58 A76:A77 A95:A96 A114:A115 A133:A134 A152:A153 A190:A191 A209:A210 A228:A229 A247:A248 A285:A286" xr:uid="{45A953EE-4110-4451-8A28-AB86D6BF5175}"/>
  </dataValidations>
  <pageMargins left="0.7" right="0.7" top="0.75" bottom="0.75" header="0.3" footer="0.3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B675588B-6353-473C-AB44-5B74ACC5DEC2}">
          <x14:formula1>
            <xm:f>'DATI EROGAZIONI'!$A$2:$A$29</xm:f>
          </x14:formula1>
          <xm:sqref>E6:K6</xm:sqref>
        </x14:dataValidation>
        <x14:dataValidation type="list" allowBlank="1" showInputMessage="1" showErrorMessage="1" prompt="Inserire OGV corrispondente al Piano di investimento esecutivo" xr:uid="{E256A278-478B-45B6-9648-DA7826684644}">
          <x14:formula1>
            <xm:f>'Urbano.Piano inv. forn'!$D$60:$D$79</xm:f>
          </x14:formula1>
          <xm:sqref>B15:C15 B34:C34 B53:C53 B72:C72 B91:C91 B110:C110 B129:C129 B148:C148 B167:C167 B186:C186 B205:C205 B224:C224 B243:C243 B262:C262 B281:C281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CC"/>
    <pageSetUpPr fitToPage="1"/>
  </sheetPr>
  <dimension ref="A1:Y316"/>
  <sheetViews>
    <sheetView topLeftCell="D41" zoomScale="64" zoomScaleNormal="64" workbookViewId="0">
      <selection activeCell="K18" sqref="K18"/>
    </sheetView>
  </sheetViews>
  <sheetFormatPr defaultColWidth="8.7109375" defaultRowHeight="15" x14ac:dyDescent="0.25"/>
  <cols>
    <col min="1" max="1" width="10" style="53" customWidth="1"/>
    <col min="2" max="2" width="13.140625" style="359" customWidth="1"/>
    <col min="3" max="3" width="26.85546875" style="44" customWidth="1"/>
    <col min="4" max="4" width="11.42578125" style="44" customWidth="1"/>
    <col min="5" max="5" width="17.5703125" style="44" customWidth="1"/>
    <col min="6" max="6" width="15.42578125" style="359" customWidth="1"/>
    <col min="7" max="7" width="24.28515625" style="44" customWidth="1"/>
    <col min="8" max="8" width="11.85546875" style="44" customWidth="1"/>
    <col min="9" max="9" width="13.7109375" style="359" customWidth="1"/>
    <col min="10" max="11" width="20.7109375" style="359" customWidth="1"/>
    <col min="12" max="12" width="16.28515625" style="44" customWidth="1"/>
    <col min="13" max="13" width="15.85546875" style="44" customWidth="1"/>
    <col min="14" max="14" width="16.28515625" style="44" customWidth="1"/>
    <col min="15" max="15" width="21.140625" style="44" customWidth="1"/>
    <col min="16" max="16" width="24.5703125" style="44" customWidth="1"/>
    <col min="17" max="17" width="22.5703125" style="44" customWidth="1"/>
    <col min="18" max="18" width="21.140625" style="44" bestFit="1" customWidth="1"/>
    <col min="19" max="19" width="22.7109375" style="44" customWidth="1"/>
    <col min="20" max="20" width="13.42578125" style="376" customWidth="1"/>
    <col min="21" max="21" width="18.7109375" style="376" customWidth="1"/>
    <col min="22" max="22" width="6.140625" style="44" customWidth="1"/>
    <col min="23" max="23" width="18.7109375" style="44" customWidth="1"/>
    <col min="24" max="24" width="12.85546875" style="44" bestFit="1" customWidth="1"/>
    <col min="25" max="25" width="15.140625" style="44" bestFit="1" customWidth="1"/>
    <col min="26" max="26" width="15.140625" style="44" customWidth="1"/>
    <col min="27" max="27" width="15.7109375" style="44" customWidth="1"/>
    <col min="28" max="16384" width="8.7109375" style="44"/>
  </cols>
  <sheetData>
    <row r="1" spans="1:25" ht="27.75" customHeight="1" thickBot="1" x14ac:dyDescent="0.3">
      <c r="A1" s="800" t="s">
        <v>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2"/>
      <c r="V1" s="46"/>
      <c r="W1" s="46"/>
      <c r="X1" s="46"/>
      <c r="Y1" s="46"/>
    </row>
    <row r="2" spans="1:25" ht="23.25" thickBot="1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375"/>
      <c r="U2" s="375"/>
      <c r="V2" s="261"/>
      <c r="W2" s="261"/>
      <c r="X2" s="261"/>
      <c r="Y2" s="261"/>
    </row>
    <row r="3" spans="1:25" ht="25.5" customHeight="1" thickBot="1" x14ac:dyDescent="0.3">
      <c r="A3" s="1111" t="s">
        <v>224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3"/>
      <c r="V3" s="190"/>
      <c r="W3" s="47"/>
      <c r="X3" s="47"/>
      <c r="Y3" s="47"/>
    </row>
    <row r="4" spans="1:25" ht="18" x14ac:dyDescent="0.25">
      <c r="A4" s="4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7"/>
      <c r="U4" s="17"/>
      <c r="V4" s="30"/>
      <c r="W4" s="30"/>
      <c r="X4" s="30"/>
      <c r="Y4" s="30"/>
    </row>
    <row r="5" spans="1:25" ht="27.75" thickBot="1" x14ac:dyDescent="0.3">
      <c r="A5" s="4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74"/>
      <c r="U5" s="374"/>
      <c r="V5" s="18"/>
      <c r="W5" s="18"/>
      <c r="X5" s="18"/>
      <c r="Y5" s="18"/>
    </row>
    <row r="6" spans="1:25" ht="26.25" customHeight="1" thickBot="1" x14ac:dyDescent="0.3">
      <c r="A6" s="812" t="s">
        <v>184</v>
      </c>
      <c r="B6" s="813"/>
      <c r="C6" s="813"/>
      <c r="D6" s="814"/>
      <c r="E6" s="1194" t="s">
        <v>225</v>
      </c>
      <c r="F6" s="1195"/>
      <c r="G6" s="1195"/>
      <c r="H6" s="1195"/>
      <c r="I6" s="1195"/>
      <c r="J6" s="1195"/>
      <c r="K6" s="1196"/>
      <c r="M6" s="911" t="s">
        <v>4</v>
      </c>
      <c r="N6" s="912"/>
      <c r="O6" s="912"/>
      <c r="P6" s="1134"/>
      <c r="Q6" s="1135"/>
      <c r="R6" s="1135"/>
      <c r="S6" s="1135"/>
      <c r="T6" s="1135"/>
      <c r="U6" s="1136"/>
      <c r="V6" s="189"/>
      <c r="W6" s="188"/>
      <c r="X6" s="188"/>
      <c r="Y6" s="188"/>
    </row>
    <row r="7" spans="1:25" ht="15.75" thickBot="1" x14ac:dyDescent="0.3"/>
    <row r="8" spans="1:25" ht="26.25" customHeight="1" thickBot="1" x14ac:dyDescent="0.3">
      <c r="A8" s="1209" t="s">
        <v>58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1"/>
    </row>
    <row r="9" spans="1:25" ht="12.75" customHeight="1" thickBot="1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412"/>
      <c r="U9" s="412"/>
    </row>
    <row r="10" spans="1:25" ht="18" x14ac:dyDescent="0.25">
      <c r="A10" s="1197" t="s">
        <v>355</v>
      </c>
      <c r="B10" s="1198"/>
      <c r="C10" s="1198"/>
      <c r="D10" s="1199"/>
      <c r="E10" s="1203">
        <f>O30+O49+O68+O87+O106+O125+O144+O163+O182+O201+O220+O239+O258+O277+O296+O315</f>
        <v>0</v>
      </c>
      <c r="F10" s="1204"/>
      <c r="G10" s="1204"/>
      <c r="H10" s="1205"/>
      <c r="I10" s="44"/>
      <c r="J10" s="1177" t="s">
        <v>226</v>
      </c>
      <c r="K10" s="1218"/>
      <c r="L10" s="1179"/>
      <c r="M10" s="1179"/>
      <c r="N10" s="1179"/>
      <c r="O10" s="1179"/>
      <c r="P10" s="1117">
        <f>P30+P49+P68+P87+P106+P125+P144+P163+P182+P201+P220+P239+P258+P277+P296+P315</f>
        <v>0</v>
      </c>
      <c r="Q10" s="1118"/>
      <c r="R10" s="99"/>
      <c r="S10" s="1212" t="s">
        <v>188</v>
      </c>
      <c r="T10" s="1213"/>
      <c r="U10" s="1216">
        <f>F30+F49+F68+F87+F106+F125+F144+F163+F182+F201+F220+F239+F258+F277+F296+F315</f>
        <v>0</v>
      </c>
    </row>
    <row r="11" spans="1:25" ht="15.75" thickBot="1" x14ac:dyDescent="0.3">
      <c r="A11" s="1200"/>
      <c r="B11" s="1201"/>
      <c r="C11" s="1201"/>
      <c r="D11" s="1202"/>
      <c r="E11" s="1206"/>
      <c r="F11" s="1207"/>
      <c r="G11" s="1207"/>
      <c r="H11" s="1208"/>
      <c r="I11" s="44"/>
      <c r="J11" s="1219" t="s">
        <v>446</v>
      </c>
      <c r="K11" s="1220"/>
      <c r="L11" s="1221"/>
      <c r="M11" s="1221"/>
      <c r="N11" s="1221"/>
      <c r="O11" s="1221"/>
      <c r="P11" s="1119"/>
      <c r="Q11" s="1120"/>
      <c r="S11" s="1214"/>
      <c r="T11" s="1215"/>
      <c r="U11" s="1217"/>
    </row>
    <row r="12" spans="1:25" ht="15.75" thickBot="1" x14ac:dyDescent="0.3">
      <c r="A12" s="100"/>
      <c r="B12" s="101"/>
      <c r="C12" s="101"/>
      <c r="D12" s="101"/>
      <c r="E12" s="102"/>
      <c r="F12" s="102"/>
      <c r="G12" s="102"/>
      <c r="H12" s="102"/>
      <c r="I12" s="44"/>
      <c r="J12" s="103"/>
      <c r="K12" s="103"/>
      <c r="L12" s="103"/>
      <c r="M12" s="103"/>
      <c r="N12" s="103"/>
      <c r="O12" s="103"/>
      <c r="P12" s="73"/>
      <c r="Q12" s="73"/>
    </row>
    <row r="13" spans="1:25" ht="31.5" customHeight="1" thickBot="1" x14ac:dyDescent="0.3">
      <c r="A13" s="378"/>
      <c r="B13" s="256"/>
      <c r="C13" s="187"/>
      <c r="D13" s="187"/>
      <c r="E13" s="187"/>
      <c r="F13" s="256"/>
      <c r="G13" s="187"/>
      <c r="H13" s="187"/>
      <c r="I13" s="256"/>
      <c r="J13" s="256"/>
      <c r="K13" s="256"/>
      <c r="L13" s="187"/>
      <c r="M13" s="187"/>
      <c r="N13" s="187"/>
      <c r="O13" s="187"/>
      <c r="P13" s="187"/>
      <c r="Q13" s="187"/>
      <c r="R13" s="187"/>
      <c r="S13" s="187"/>
      <c r="T13" s="379"/>
      <c r="U13" s="379"/>
      <c r="V13" s="258"/>
    </row>
    <row r="14" spans="1:25" ht="32.25" customHeight="1" thickBot="1" x14ac:dyDescent="0.3">
      <c r="A14" s="82" t="s">
        <v>9</v>
      </c>
      <c r="B14" s="1100" t="s">
        <v>63</v>
      </c>
      <c r="C14" s="1101"/>
      <c r="E14" s="1185" t="s">
        <v>189</v>
      </c>
      <c r="F14" s="1186"/>
      <c r="G14" s="1104">
        <f>VLOOKUP(B14,'Urbano.Piano inv. forn'!$D$100:$H$119,3,FALSE)</f>
        <v>0</v>
      </c>
      <c r="H14" s="1105"/>
      <c r="I14" s="44"/>
      <c r="J14" s="1185" t="s">
        <v>190</v>
      </c>
      <c r="K14" s="1187"/>
      <c r="L14" s="1186"/>
      <c r="M14" s="1104">
        <f>VLOOKUP(B14,'Urbano.Piano inv. forn'!$D$100:$H$119,4,FALSE)</f>
        <v>0</v>
      </c>
      <c r="N14" s="1105"/>
      <c r="P14" s="88" t="s">
        <v>191</v>
      </c>
      <c r="Q14" s="380"/>
      <c r="S14" s="89" t="s">
        <v>192</v>
      </c>
      <c r="T14" s="1085"/>
      <c r="U14" s="1086"/>
      <c r="V14" s="260"/>
    </row>
    <row r="15" spans="1:25" ht="13.5" customHeight="1" thickBot="1" x14ac:dyDescent="0.3">
      <c r="A15" s="68"/>
      <c r="B15" s="54"/>
      <c r="C15" s="54"/>
      <c r="E15" s="55"/>
      <c r="F15" s="55"/>
      <c r="G15" s="56"/>
      <c r="H15" s="56"/>
      <c r="I15" s="44"/>
      <c r="J15" s="55"/>
      <c r="K15" s="55"/>
      <c r="L15" s="55"/>
      <c r="M15" s="56"/>
      <c r="N15" s="56"/>
      <c r="P15" s="57"/>
      <c r="S15" s="53"/>
      <c r="T15" s="381"/>
      <c r="V15" s="69"/>
      <c r="W15" s="377"/>
    </row>
    <row r="16" spans="1:25" ht="33.75" customHeight="1" thickBot="1" x14ac:dyDescent="0.3">
      <c r="A16" s="1188" t="s">
        <v>12</v>
      </c>
      <c r="B16" s="1189"/>
      <c r="C16" s="1189"/>
      <c r="D16" s="1190"/>
      <c r="E16" s="1090">
        <f>VLOOKUP(B14,'Urbano.Piano inv. forn'!$D$100:$V$119,17,FALSE)</f>
        <v>0</v>
      </c>
      <c r="F16" s="1091"/>
      <c r="G16" s="1091"/>
      <c r="H16" s="1092"/>
      <c r="I16" s="44"/>
      <c r="J16" s="1191" t="s">
        <v>56</v>
      </c>
      <c r="K16" s="1192"/>
      <c r="L16" s="1193"/>
      <c r="M16" s="1090">
        <f>VLOOKUP(B14,'Urbano.Piano inv. forn'!$D$100:$V$119,19,FALSE)</f>
        <v>0</v>
      </c>
      <c r="N16" s="1092"/>
      <c r="O16" s="65"/>
      <c r="P16" s="89" t="s">
        <v>14</v>
      </c>
      <c r="Q16" s="70">
        <f>M16+E16</f>
        <v>0</v>
      </c>
      <c r="S16" s="89" t="s">
        <v>193</v>
      </c>
      <c r="T16" s="1085"/>
      <c r="U16" s="1086"/>
      <c r="V16" s="69"/>
      <c r="W16" s="377"/>
    </row>
    <row r="17" spans="1:23" ht="21.75" customHeight="1" thickBot="1" x14ac:dyDescent="0.3">
      <c r="A17" s="71"/>
      <c r="B17" s="72"/>
      <c r="C17" s="72"/>
      <c r="D17" s="72"/>
      <c r="E17" s="73"/>
      <c r="F17" s="73"/>
      <c r="G17" s="73"/>
      <c r="H17" s="73"/>
      <c r="I17" s="44"/>
      <c r="J17" s="55"/>
      <c r="K17" s="55"/>
      <c r="L17" s="55"/>
      <c r="M17" s="73"/>
      <c r="N17" s="73"/>
      <c r="O17" s="65"/>
      <c r="P17" s="53"/>
      <c r="Q17" s="65"/>
      <c r="S17" s="53"/>
      <c r="T17" s="382"/>
      <c r="U17" s="382"/>
      <c r="V17" s="69"/>
      <c r="W17" s="377"/>
    </row>
    <row r="18" spans="1:23" s="101" customFormat="1" ht="72" customHeight="1" x14ac:dyDescent="0.25">
      <c r="A18" s="1177" t="s">
        <v>194</v>
      </c>
      <c r="B18" s="1179" t="s">
        <v>195</v>
      </c>
      <c r="C18" s="1179" t="s">
        <v>196</v>
      </c>
      <c r="D18" s="84" t="s">
        <v>197</v>
      </c>
      <c r="E18" s="85" t="s">
        <v>198</v>
      </c>
      <c r="F18" s="84" t="s">
        <v>199</v>
      </c>
      <c r="G18" s="84" t="s">
        <v>200</v>
      </c>
      <c r="H18" s="86" t="s">
        <v>168</v>
      </c>
      <c r="I18" s="86" t="s">
        <v>201</v>
      </c>
      <c r="J18" s="86" t="s">
        <v>202</v>
      </c>
      <c r="K18" s="86" t="s">
        <v>444</v>
      </c>
      <c r="L18" s="86" t="s">
        <v>203</v>
      </c>
      <c r="M18" s="86" t="s">
        <v>204</v>
      </c>
      <c r="N18" s="86" t="s">
        <v>205</v>
      </c>
      <c r="O18" s="86" t="s">
        <v>206</v>
      </c>
      <c r="P18" s="86" t="s">
        <v>207</v>
      </c>
      <c r="Q18" s="86" t="s">
        <v>208</v>
      </c>
      <c r="R18" s="86" t="s">
        <v>209</v>
      </c>
      <c r="S18" s="86" t="s">
        <v>210</v>
      </c>
      <c r="T18" s="86" t="s">
        <v>470</v>
      </c>
      <c r="U18" s="1181" t="s">
        <v>211</v>
      </c>
      <c r="V18" s="383"/>
    </row>
    <row r="19" spans="1:23" s="101" customFormat="1" ht="38.25" customHeight="1" thickBot="1" x14ac:dyDescent="0.3">
      <c r="A19" s="1178"/>
      <c r="B19" s="1180"/>
      <c r="C19" s="1180"/>
      <c r="D19" s="87" t="s">
        <v>212</v>
      </c>
      <c r="E19" s="87" t="s">
        <v>213</v>
      </c>
      <c r="F19" s="87" t="s">
        <v>214</v>
      </c>
      <c r="G19" s="87" t="s">
        <v>214</v>
      </c>
      <c r="H19" s="87" t="s">
        <v>175</v>
      </c>
      <c r="I19" s="87" t="s">
        <v>29</v>
      </c>
      <c r="J19" s="87" t="s">
        <v>215</v>
      </c>
      <c r="K19" s="87" t="s">
        <v>216</v>
      </c>
      <c r="L19" s="87" t="s">
        <v>216</v>
      </c>
      <c r="M19" s="87" t="s">
        <v>217</v>
      </c>
      <c r="N19" s="87" t="s">
        <v>216</v>
      </c>
      <c r="O19" s="87" t="s">
        <v>218</v>
      </c>
      <c r="P19" s="87" t="s">
        <v>446</v>
      </c>
      <c r="Q19" s="87" t="s">
        <v>219</v>
      </c>
      <c r="R19" s="87" t="s">
        <v>220</v>
      </c>
      <c r="S19" s="87" t="s">
        <v>221</v>
      </c>
      <c r="T19" s="87" t="s">
        <v>471</v>
      </c>
      <c r="U19" s="1182"/>
      <c r="V19" s="383"/>
    </row>
    <row r="20" spans="1:23" ht="15" customHeight="1" x14ac:dyDescent="0.25">
      <c r="A20" s="1183" t="str">
        <f>B14</f>
        <v>urb.e.1</v>
      </c>
      <c r="B20" s="76">
        <v>1</v>
      </c>
      <c r="C20" s="117"/>
      <c r="D20" s="59"/>
      <c r="E20" s="59"/>
      <c r="F20" s="117"/>
      <c r="G20" s="385"/>
      <c r="H20" s="60"/>
      <c r="I20" s="386"/>
      <c r="J20" s="387"/>
      <c r="K20" s="388"/>
      <c r="L20" s="388"/>
      <c r="M20" s="386"/>
      <c r="N20" s="388"/>
      <c r="O20" s="83"/>
      <c r="P20" s="83"/>
      <c r="Q20" s="386"/>
      <c r="R20" s="386"/>
      <c r="S20" s="386"/>
      <c r="T20" s="389"/>
      <c r="U20" s="390"/>
      <c r="V20" s="260"/>
    </row>
    <row r="21" spans="1:23" x14ac:dyDescent="0.25">
      <c r="A21" s="1183"/>
      <c r="B21" s="77">
        <v>2</v>
      </c>
      <c r="C21" s="58"/>
      <c r="D21" s="52"/>
      <c r="E21" s="52"/>
      <c r="F21" s="58"/>
      <c r="G21" s="391"/>
      <c r="H21" s="58"/>
      <c r="I21" s="392"/>
      <c r="J21" s="393"/>
      <c r="K21" s="388"/>
      <c r="L21" s="394"/>
      <c r="M21" s="392"/>
      <c r="N21" s="394"/>
      <c r="O21" s="74"/>
      <c r="P21" s="74"/>
      <c r="Q21" s="392"/>
      <c r="R21" s="392" t="s">
        <v>222</v>
      </c>
      <c r="S21" s="392"/>
      <c r="T21" s="395"/>
      <c r="U21" s="396"/>
      <c r="V21" s="260"/>
    </row>
    <row r="22" spans="1:23" x14ac:dyDescent="0.25">
      <c r="A22" s="1183"/>
      <c r="B22" s="77">
        <v>3</v>
      </c>
      <c r="C22" s="58"/>
      <c r="D22" s="52"/>
      <c r="E22" s="52"/>
      <c r="F22" s="58"/>
      <c r="G22" s="391"/>
      <c r="H22" s="58"/>
      <c r="I22" s="392"/>
      <c r="J22" s="393"/>
      <c r="K22" s="388"/>
      <c r="L22" s="394"/>
      <c r="M22" s="392"/>
      <c r="N22" s="394"/>
      <c r="O22" s="74"/>
      <c r="P22" s="74"/>
      <c r="Q22" s="392"/>
      <c r="R22" s="392"/>
      <c r="S22" s="392"/>
      <c r="T22" s="395"/>
      <c r="U22" s="396"/>
      <c r="V22" s="260"/>
    </row>
    <row r="23" spans="1:23" x14ac:dyDescent="0.25">
      <c r="A23" s="1183"/>
      <c r="B23" s="77">
        <v>4</v>
      </c>
      <c r="C23" s="58"/>
      <c r="D23" s="52"/>
      <c r="E23" s="52"/>
      <c r="F23" s="58"/>
      <c r="G23" s="391"/>
      <c r="H23" s="58"/>
      <c r="I23" s="392"/>
      <c r="J23" s="393"/>
      <c r="K23" s="388"/>
      <c r="L23" s="394"/>
      <c r="M23" s="392"/>
      <c r="N23" s="394"/>
      <c r="O23" s="74"/>
      <c r="P23" s="74"/>
      <c r="Q23" s="392"/>
      <c r="R23" s="392"/>
      <c r="S23" s="392"/>
      <c r="T23" s="395"/>
      <c r="U23" s="396"/>
      <c r="V23" s="260"/>
    </row>
    <row r="24" spans="1:23" x14ac:dyDescent="0.25">
      <c r="A24" s="1183"/>
      <c r="B24" s="77">
        <v>5</v>
      </c>
      <c r="C24" s="58"/>
      <c r="D24" s="52"/>
      <c r="E24" s="52"/>
      <c r="F24" s="58"/>
      <c r="G24" s="391"/>
      <c r="H24" s="58"/>
      <c r="I24" s="392"/>
      <c r="J24" s="393"/>
      <c r="K24" s="388"/>
      <c r="L24" s="394"/>
      <c r="M24" s="392"/>
      <c r="N24" s="394"/>
      <c r="O24" s="74"/>
      <c r="P24" s="74"/>
      <c r="Q24" s="392"/>
      <c r="R24" s="392"/>
      <c r="S24" s="392"/>
      <c r="T24" s="395"/>
      <c r="U24" s="396"/>
      <c r="V24" s="260"/>
    </row>
    <row r="25" spans="1:23" x14ac:dyDescent="0.25">
      <c r="A25" s="1183"/>
      <c r="B25" s="77">
        <v>6</v>
      </c>
      <c r="C25" s="58"/>
      <c r="D25" s="52"/>
      <c r="E25" s="52"/>
      <c r="F25" s="58"/>
      <c r="G25" s="391"/>
      <c r="H25" s="58"/>
      <c r="I25" s="392"/>
      <c r="J25" s="393"/>
      <c r="K25" s="388"/>
      <c r="L25" s="394"/>
      <c r="M25" s="392"/>
      <c r="N25" s="394"/>
      <c r="O25" s="74"/>
      <c r="P25" s="74"/>
      <c r="Q25" s="392"/>
      <c r="R25" s="392"/>
      <c r="S25" s="392"/>
      <c r="T25" s="395"/>
      <c r="U25" s="396"/>
      <c r="V25" s="260"/>
    </row>
    <row r="26" spans="1:23" x14ac:dyDescent="0.25">
      <c r="A26" s="1183"/>
      <c r="B26" s="77">
        <v>7</v>
      </c>
      <c r="C26" s="58"/>
      <c r="D26" s="52"/>
      <c r="E26" s="52"/>
      <c r="F26" s="58"/>
      <c r="G26" s="391"/>
      <c r="H26" s="58"/>
      <c r="I26" s="392"/>
      <c r="J26" s="393"/>
      <c r="K26" s="388"/>
      <c r="L26" s="394"/>
      <c r="M26" s="392"/>
      <c r="N26" s="394"/>
      <c r="O26" s="74"/>
      <c r="P26" s="74"/>
      <c r="Q26" s="392"/>
      <c r="R26" s="392"/>
      <c r="S26" s="392"/>
      <c r="T26" s="395"/>
      <c r="U26" s="396"/>
      <c r="V26" s="260"/>
    </row>
    <row r="27" spans="1:23" x14ac:dyDescent="0.25">
      <c r="A27" s="1183"/>
      <c r="B27" s="77">
        <v>8</v>
      </c>
      <c r="C27" s="58"/>
      <c r="D27" s="52"/>
      <c r="E27" s="52"/>
      <c r="F27" s="58"/>
      <c r="G27" s="391"/>
      <c r="H27" s="58"/>
      <c r="I27" s="392"/>
      <c r="J27" s="393"/>
      <c r="K27" s="388"/>
      <c r="L27" s="394"/>
      <c r="M27" s="392"/>
      <c r="N27" s="394"/>
      <c r="O27" s="74"/>
      <c r="P27" s="74"/>
      <c r="Q27" s="392"/>
      <c r="R27" s="392"/>
      <c r="S27" s="392"/>
      <c r="T27" s="395"/>
      <c r="U27" s="396"/>
      <c r="V27" s="260"/>
    </row>
    <row r="28" spans="1:23" x14ac:dyDescent="0.25">
      <c r="A28" s="1183"/>
      <c r="B28" s="77">
        <v>9</v>
      </c>
      <c r="C28" s="58"/>
      <c r="D28" s="52"/>
      <c r="E28" s="52"/>
      <c r="F28" s="58"/>
      <c r="G28" s="391"/>
      <c r="H28" s="58"/>
      <c r="I28" s="392"/>
      <c r="J28" s="393"/>
      <c r="K28" s="388"/>
      <c r="L28" s="394"/>
      <c r="M28" s="392"/>
      <c r="N28" s="394"/>
      <c r="O28" s="74"/>
      <c r="P28" s="74"/>
      <c r="Q28" s="392"/>
      <c r="R28" s="392"/>
      <c r="S28" s="392"/>
      <c r="T28" s="395"/>
      <c r="U28" s="396"/>
      <c r="V28" s="260"/>
    </row>
    <row r="29" spans="1:23" ht="15.75" thickBot="1" x14ac:dyDescent="0.3">
      <c r="A29" s="1184"/>
      <c r="B29" s="78">
        <v>10</v>
      </c>
      <c r="C29" s="67"/>
      <c r="D29" s="66"/>
      <c r="E29" s="66"/>
      <c r="F29" s="67"/>
      <c r="G29" s="397"/>
      <c r="H29" s="67"/>
      <c r="I29" s="398"/>
      <c r="J29" s="399"/>
      <c r="K29" s="586"/>
      <c r="L29" s="400"/>
      <c r="M29" s="398"/>
      <c r="N29" s="400"/>
      <c r="O29" s="75"/>
      <c r="P29" s="75"/>
      <c r="Q29" s="398"/>
      <c r="R29" s="398"/>
      <c r="S29" s="398"/>
      <c r="T29" s="401"/>
      <c r="U29" s="402"/>
      <c r="V29" s="260"/>
    </row>
    <row r="30" spans="1:23" ht="25.5" thickBot="1" x14ac:dyDescent="0.3">
      <c r="A30" s="68"/>
      <c r="B30" s="53"/>
      <c r="C30" s="53"/>
      <c r="D30" s="53"/>
      <c r="E30" s="250" t="s">
        <v>223</v>
      </c>
      <c r="F30" s="251">
        <f>COUNTA(F20:F29)</f>
        <v>0</v>
      </c>
      <c r="G30" s="252">
        <f>COUNTA(G20:G29)</f>
        <v>0</v>
      </c>
      <c r="H30" s="403"/>
      <c r="I30" s="403"/>
      <c r="J30" s="404"/>
      <c r="K30" s="404"/>
      <c r="L30" s="403"/>
      <c r="M30" s="1083" t="s">
        <v>354</v>
      </c>
      <c r="N30" s="1084"/>
      <c r="O30" s="587">
        <f>SUM(O20:O29)</f>
        <v>0</v>
      </c>
      <c r="P30" s="588">
        <f>SUM(P20:P29)</f>
        <v>0</v>
      </c>
      <c r="Q30" s="53"/>
      <c r="S30" s="53"/>
      <c r="T30" s="57"/>
      <c r="U30" s="405"/>
      <c r="V30" s="406"/>
      <c r="W30" s="407"/>
    </row>
    <row r="31" spans="1:23" ht="15.75" thickBot="1" x14ac:dyDescent="0.3">
      <c r="A31" s="408"/>
      <c r="B31" s="409"/>
      <c r="C31" s="342"/>
      <c r="D31" s="342"/>
      <c r="E31" s="342"/>
      <c r="F31" s="409"/>
      <c r="G31" s="342"/>
      <c r="H31" s="342"/>
      <c r="I31" s="409"/>
      <c r="J31" s="409"/>
      <c r="K31" s="409"/>
      <c r="L31" s="342"/>
      <c r="M31" s="342"/>
      <c r="N31" s="342"/>
      <c r="O31" s="342"/>
      <c r="P31" s="342"/>
      <c r="Q31" s="342"/>
      <c r="R31" s="342"/>
      <c r="S31" s="342"/>
      <c r="T31" s="410"/>
      <c r="U31" s="411"/>
      <c r="V31" s="348"/>
    </row>
    <row r="32" spans="1:23" ht="31.5" customHeight="1" thickBot="1" x14ac:dyDescent="0.3">
      <c r="A32" s="378"/>
      <c r="B32" s="256"/>
      <c r="C32" s="187"/>
      <c r="D32" s="187"/>
      <c r="E32" s="187"/>
      <c r="F32" s="256"/>
      <c r="G32" s="187"/>
      <c r="H32" s="187"/>
      <c r="I32" s="256"/>
      <c r="J32" s="256"/>
      <c r="K32" s="256"/>
      <c r="L32" s="187"/>
      <c r="M32" s="187"/>
      <c r="N32" s="187"/>
      <c r="O32" s="187"/>
      <c r="P32" s="187"/>
      <c r="Q32" s="187"/>
      <c r="R32" s="187"/>
      <c r="S32" s="187"/>
      <c r="T32" s="379"/>
      <c r="U32" s="379"/>
      <c r="V32" s="258"/>
    </row>
    <row r="33" spans="1:23" ht="32.25" customHeight="1" thickBot="1" x14ac:dyDescent="0.3">
      <c r="A33" s="82" t="s">
        <v>9</v>
      </c>
      <c r="B33" s="1100" t="s">
        <v>63</v>
      </c>
      <c r="C33" s="1101"/>
      <c r="E33" s="1185" t="s">
        <v>189</v>
      </c>
      <c r="F33" s="1186"/>
      <c r="G33" s="1104">
        <f>VLOOKUP(B33,'Urbano.Piano inv. forn'!$D$100:$H$119,3,FALSE)</f>
        <v>0</v>
      </c>
      <c r="H33" s="1105"/>
      <c r="I33" s="44"/>
      <c r="J33" s="1185" t="s">
        <v>190</v>
      </c>
      <c r="K33" s="1187"/>
      <c r="L33" s="1186"/>
      <c r="M33" s="1104">
        <f>VLOOKUP(B33,'Urbano.Piano inv. forn'!$D$100:$H$119,4,FALSE)</f>
        <v>0</v>
      </c>
      <c r="N33" s="1105"/>
      <c r="P33" s="88" t="s">
        <v>191</v>
      </c>
      <c r="Q33" s="380"/>
      <c r="S33" s="89" t="s">
        <v>192</v>
      </c>
      <c r="T33" s="1085"/>
      <c r="U33" s="1086"/>
      <c r="V33" s="260"/>
    </row>
    <row r="34" spans="1:23" ht="13.5" customHeight="1" thickBot="1" x14ac:dyDescent="0.3">
      <c r="A34" s="68"/>
      <c r="B34" s="54"/>
      <c r="C34" s="54"/>
      <c r="E34" s="55"/>
      <c r="F34" s="55"/>
      <c r="G34" s="56"/>
      <c r="H34" s="56"/>
      <c r="I34" s="44"/>
      <c r="J34" s="55"/>
      <c r="K34" s="55"/>
      <c r="L34" s="55"/>
      <c r="M34" s="56"/>
      <c r="N34" s="56"/>
      <c r="P34" s="57"/>
      <c r="S34" s="53"/>
      <c r="T34" s="381"/>
      <c r="V34" s="69"/>
      <c r="W34" s="377"/>
    </row>
    <row r="35" spans="1:23" ht="33.75" customHeight="1" thickBot="1" x14ac:dyDescent="0.3">
      <c r="A35" s="1188" t="s">
        <v>12</v>
      </c>
      <c r="B35" s="1189"/>
      <c r="C35" s="1189"/>
      <c r="D35" s="1190"/>
      <c r="E35" s="1090">
        <f>VLOOKUP(B33,'Urbano.Piano inv. forn'!$D$100:$V$119,17,FALSE)</f>
        <v>0</v>
      </c>
      <c r="F35" s="1091"/>
      <c r="G35" s="1091"/>
      <c r="H35" s="1092"/>
      <c r="I35" s="44"/>
      <c r="J35" s="1191" t="s">
        <v>56</v>
      </c>
      <c r="K35" s="1192"/>
      <c r="L35" s="1193"/>
      <c r="M35" s="1090">
        <f>VLOOKUP(B33,'Urbano.Piano inv. forn'!$D$100:$V$119,19,FALSE)</f>
        <v>0</v>
      </c>
      <c r="N35" s="1092"/>
      <c r="O35" s="65"/>
      <c r="P35" s="89" t="s">
        <v>14</v>
      </c>
      <c r="Q35" s="70">
        <f>M35+E35</f>
        <v>0</v>
      </c>
      <c r="S35" s="89" t="s">
        <v>193</v>
      </c>
      <c r="T35" s="1085"/>
      <c r="U35" s="1086"/>
      <c r="V35" s="69"/>
      <c r="W35" s="377"/>
    </row>
    <row r="36" spans="1:23" ht="21.75" customHeight="1" thickBot="1" x14ac:dyDescent="0.3">
      <c r="A36" s="71"/>
      <c r="B36" s="72"/>
      <c r="C36" s="72"/>
      <c r="D36" s="72"/>
      <c r="E36" s="73"/>
      <c r="F36" s="73"/>
      <c r="G36" s="73"/>
      <c r="H36" s="73"/>
      <c r="I36" s="44"/>
      <c r="J36" s="55"/>
      <c r="K36" s="55"/>
      <c r="L36" s="55"/>
      <c r="M36" s="73"/>
      <c r="N36" s="73"/>
      <c r="O36" s="65"/>
      <c r="P36" s="53"/>
      <c r="Q36" s="65"/>
      <c r="S36" s="53"/>
      <c r="T36" s="382"/>
      <c r="U36" s="382"/>
      <c r="V36" s="69"/>
      <c r="W36" s="377"/>
    </row>
    <row r="37" spans="1:23" s="101" customFormat="1" ht="72" customHeight="1" x14ac:dyDescent="0.25">
      <c r="A37" s="1177" t="s">
        <v>194</v>
      </c>
      <c r="B37" s="1179" t="s">
        <v>195</v>
      </c>
      <c r="C37" s="1179" t="s">
        <v>196</v>
      </c>
      <c r="D37" s="84" t="s">
        <v>197</v>
      </c>
      <c r="E37" s="85" t="s">
        <v>198</v>
      </c>
      <c r="F37" s="84" t="s">
        <v>199</v>
      </c>
      <c r="G37" s="84" t="s">
        <v>200</v>
      </c>
      <c r="H37" s="86" t="s">
        <v>168</v>
      </c>
      <c r="I37" s="86" t="s">
        <v>201</v>
      </c>
      <c r="J37" s="86" t="s">
        <v>202</v>
      </c>
      <c r="K37" s="86" t="s">
        <v>444</v>
      </c>
      <c r="L37" s="86" t="s">
        <v>203</v>
      </c>
      <c r="M37" s="86" t="s">
        <v>204</v>
      </c>
      <c r="N37" s="86" t="s">
        <v>205</v>
      </c>
      <c r="O37" s="86" t="s">
        <v>206</v>
      </c>
      <c r="P37" s="86" t="s">
        <v>207</v>
      </c>
      <c r="Q37" s="86" t="s">
        <v>208</v>
      </c>
      <c r="R37" s="86" t="s">
        <v>209</v>
      </c>
      <c r="S37" s="86" t="s">
        <v>210</v>
      </c>
      <c r="T37" s="86" t="s">
        <v>470</v>
      </c>
      <c r="U37" s="1181" t="s">
        <v>211</v>
      </c>
      <c r="V37" s="383"/>
    </row>
    <row r="38" spans="1:23" s="101" customFormat="1" ht="28.5" customHeight="1" thickBot="1" x14ac:dyDescent="0.3">
      <c r="A38" s="1178"/>
      <c r="B38" s="1180"/>
      <c r="C38" s="1180"/>
      <c r="D38" s="87" t="s">
        <v>212</v>
      </c>
      <c r="E38" s="87" t="s">
        <v>213</v>
      </c>
      <c r="F38" s="87" t="s">
        <v>214</v>
      </c>
      <c r="G38" s="87" t="s">
        <v>214</v>
      </c>
      <c r="H38" s="87" t="s">
        <v>175</v>
      </c>
      <c r="I38" s="87" t="s">
        <v>29</v>
      </c>
      <c r="J38" s="87" t="s">
        <v>215</v>
      </c>
      <c r="K38" s="87" t="s">
        <v>216</v>
      </c>
      <c r="L38" s="87" t="s">
        <v>216</v>
      </c>
      <c r="M38" s="87" t="s">
        <v>217</v>
      </c>
      <c r="N38" s="87" t="s">
        <v>216</v>
      </c>
      <c r="O38" s="87" t="s">
        <v>218</v>
      </c>
      <c r="P38" s="87" t="s">
        <v>446</v>
      </c>
      <c r="Q38" s="87" t="s">
        <v>219</v>
      </c>
      <c r="R38" s="87" t="s">
        <v>220</v>
      </c>
      <c r="S38" s="87" t="s">
        <v>221</v>
      </c>
      <c r="T38" s="87" t="s">
        <v>471</v>
      </c>
      <c r="U38" s="1182"/>
      <c r="V38" s="383"/>
    </row>
    <row r="39" spans="1:23" ht="15" customHeight="1" x14ac:dyDescent="0.25">
      <c r="A39" s="1183" t="str">
        <f>B33</f>
        <v>urb.e.1</v>
      </c>
      <c r="B39" s="76">
        <v>1</v>
      </c>
      <c r="C39" s="117"/>
      <c r="D39" s="59"/>
      <c r="E39" s="59"/>
      <c r="F39" s="117"/>
      <c r="G39" s="385"/>
      <c r="H39" s="60"/>
      <c r="I39" s="386"/>
      <c r="J39" s="387"/>
      <c r="K39" s="388"/>
      <c r="L39" s="388"/>
      <c r="M39" s="386"/>
      <c r="N39" s="388"/>
      <c r="O39" s="83"/>
      <c r="P39" s="83"/>
      <c r="Q39" s="386"/>
      <c r="R39" s="386"/>
      <c r="S39" s="386"/>
      <c r="T39" s="389"/>
      <c r="U39" s="390"/>
      <c r="V39" s="260"/>
    </row>
    <row r="40" spans="1:23" x14ac:dyDescent="0.25">
      <c r="A40" s="1183"/>
      <c r="B40" s="77">
        <v>2</v>
      </c>
      <c r="C40" s="58"/>
      <c r="D40" s="52"/>
      <c r="E40" s="52"/>
      <c r="F40" s="58"/>
      <c r="G40" s="391"/>
      <c r="H40" s="58"/>
      <c r="I40" s="392"/>
      <c r="J40" s="393"/>
      <c r="K40" s="388"/>
      <c r="L40" s="394"/>
      <c r="M40" s="392"/>
      <c r="N40" s="394"/>
      <c r="O40" s="74"/>
      <c r="P40" s="74"/>
      <c r="Q40" s="392"/>
      <c r="R40" s="392" t="s">
        <v>222</v>
      </c>
      <c r="S40" s="392"/>
      <c r="T40" s="395"/>
      <c r="U40" s="396"/>
      <c r="V40" s="260"/>
    </row>
    <row r="41" spans="1:23" x14ac:dyDescent="0.25">
      <c r="A41" s="1183"/>
      <c r="B41" s="77">
        <v>3</v>
      </c>
      <c r="C41" s="58"/>
      <c r="D41" s="52"/>
      <c r="E41" s="52"/>
      <c r="F41" s="58"/>
      <c r="G41" s="391"/>
      <c r="H41" s="58"/>
      <c r="I41" s="392"/>
      <c r="J41" s="393"/>
      <c r="K41" s="388"/>
      <c r="L41" s="394"/>
      <c r="M41" s="392"/>
      <c r="N41" s="394"/>
      <c r="O41" s="74"/>
      <c r="P41" s="74"/>
      <c r="Q41" s="392"/>
      <c r="R41" s="392"/>
      <c r="S41" s="392"/>
      <c r="T41" s="395"/>
      <c r="U41" s="396"/>
      <c r="V41" s="260"/>
    </row>
    <row r="42" spans="1:23" x14ac:dyDescent="0.25">
      <c r="A42" s="1183"/>
      <c r="B42" s="77">
        <v>4</v>
      </c>
      <c r="C42" s="58"/>
      <c r="D42" s="52"/>
      <c r="E42" s="52"/>
      <c r="F42" s="58"/>
      <c r="G42" s="391"/>
      <c r="H42" s="58"/>
      <c r="I42" s="392"/>
      <c r="J42" s="393"/>
      <c r="K42" s="388"/>
      <c r="L42" s="394"/>
      <c r="M42" s="392"/>
      <c r="N42" s="394"/>
      <c r="O42" s="74"/>
      <c r="P42" s="74"/>
      <c r="Q42" s="392"/>
      <c r="R42" s="392"/>
      <c r="S42" s="392"/>
      <c r="T42" s="395"/>
      <c r="U42" s="396"/>
      <c r="V42" s="260"/>
    </row>
    <row r="43" spans="1:23" x14ac:dyDescent="0.25">
      <c r="A43" s="1183"/>
      <c r="B43" s="77">
        <v>5</v>
      </c>
      <c r="C43" s="58"/>
      <c r="D43" s="52"/>
      <c r="E43" s="52"/>
      <c r="F43" s="58"/>
      <c r="G43" s="391"/>
      <c r="H43" s="58"/>
      <c r="I43" s="392"/>
      <c r="J43" s="393"/>
      <c r="K43" s="388"/>
      <c r="L43" s="394"/>
      <c r="M43" s="392"/>
      <c r="N43" s="394"/>
      <c r="O43" s="74"/>
      <c r="P43" s="74"/>
      <c r="Q43" s="392"/>
      <c r="R43" s="392"/>
      <c r="S43" s="392"/>
      <c r="T43" s="395"/>
      <c r="U43" s="396"/>
      <c r="V43" s="260"/>
    </row>
    <row r="44" spans="1:23" x14ac:dyDescent="0.25">
      <c r="A44" s="1183"/>
      <c r="B44" s="77">
        <v>6</v>
      </c>
      <c r="C44" s="58"/>
      <c r="D44" s="52"/>
      <c r="E44" s="52"/>
      <c r="F44" s="58"/>
      <c r="G44" s="391"/>
      <c r="H44" s="58"/>
      <c r="I44" s="392"/>
      <c r="J44" s="393"/>
      <c r="K44" s="388"/>
      <c r="L44" s="394"/>
      <c r="M44" s="392"/>
      <c r="N44" s="394"/>
      <c r="O44" s="74"/>
      <c r="P44" s="74"/>
      <c r="Q44" s="392"/>
      <c r="R44" s="392"/>
      <c r="S44" s="392"/>
      <c r="T44" s="395"/>
      <c r="U44" s="396"/>
      <c r="V44" s="260"/>
    </row>
    <row r="45" spans="1:23" x14ac:dyDescent="0.25">
      <c r="A45" s="1183"/>
      <c r="B45" s="77">
        <v>7</v>
      </c>
      <c r="C45" s="58"/>
      <c r="D45" s="52"/>
      <c r="E45" s="52"/>
      <c r="F45" s="58"/>
      <c r="G45" s="391"/>
      <c r="H45" s="58"/>
      <c r="I45" s="392"/>
      <c r="J45" s="393"/>
      <c r="K45" s="388"/>
      <c r="L45" s="394"/>
      <c r="M45" s="392"/>
      <c r="N45" s="394"/>
      <c r="O45" s="74"/>
      <c r="P45" s="74"/>
      <c r="Q45" s="392"/>
      <c r="R45" s="392"/>
      <c r="S45" s="392"/>
      <c r="T45" s="395"/>
      <c r="U45" s="396"/>
      <c r="V45" s="260"/>
    </row>
    <row r="46" spans="1:23" x14ac:dyDescent="0.25">
      <c r="A46" s="1183"/>
      <c r="B46" s="77">
        <v>8</v>
      </c>
      <c r="C46" s="58"/>
      <c r="D46" s="52"/>
      <c r="E46" s="52"/>
      <c r="F46" s="58"/>
      <c r="G46" s="391"/>
      <c r="H46" s="58"/>
      <c r="I46" s="392"/>
      <c r="J46" s="393"/>
      <c r="K46" s="388"/>
      <c r="L46" s="394"/>
      <c r="M46" s="392"/>
      <c r="N46" s="394"/>
      <c r="O46" s="74"/>
      <c r="P46" s="74"/>
      <c r="Q46" s="392"/>
      <c r="R46" s="392"/>
      <c r="S46" s="392"/>
      <c r="T46" s="395"/>
      <c r="U46" s="396"/>
      <c r="V46" s="260"/>
    </row>
    <row r="47" spans="1:23" x14ac:dyDescent="0.25">
      <c r="A47" s="1183"/>
      <c r="B47" s="77">
        <v>9</v>
      </c>
      <c r="C47" s="58"/>
      <c r="D47" s="52"/>
      <c r="E47" s="52"/>
      <c r="F47" s="58"/>
      <c r="G47" s="391"/>
      <c r="H47" s="58"/>
      <c r="I47" s="392"/>
      <c r="J47" s="393"/>
      <c r="K47" s="388"/>
      <c r="L47" s="394"/>
      <c r="M47" s="392"/>
      <c r="N47" s="394"/>
      <c r="O47" s="74"/>
      <c r="P47" s="74"/>
      <c r="Q47" s="392"/>
      <c r="R47" s="392"/>
      <c r="S47" s="392"/>
      <c r="T47" s="395"/>
      <c r="U47" s="396"/>
      <c r="V47" s="260"/>
    </row>
    <row r="48" spans="1:23" ht="15.75" thickBot="1" x14ac:dyDescent="0.3">
      <c r="A48" s="1184"/>
      <c r="B48" s="78">
        <v>10</v>
      </c>
      <c r="C48" s="67"/>
      <c r="D48" s="66"/>
      <c r="E48" s="66"/>
      <c r="F48" s="67"/>
      <c r="G48" s="397"/>
      <c r="H48" s="67"/>
      <c r="I48" s="398"/>
      <c r="J48" s="399"/>
      <c r="K48" s="586"/>
      <c r="L48" s="400"/>
      <c r="M48" s="398"/>
      <c r="N48" s="400"/>
      <c r="O48" s="75"/>
      <c r="P48" s="75"/>
      <c r="Q48" s="398"/>
      <c r="R48" s="398"/>
      <c r="S48" s="398"/>
      <c r="T48" s="401"/>
      <c r="U48" s="402"/>
      <c r="V48" s="260"/>
    </row>
    <row r="49" spans="1:23" ht="25.5" thickBot="1" x14ac:dyDescent="0.3">
      <c r="A49" s="68"/>
      <c r="B49" s="53"/>
      <c r="C49" s="53"/>
      <c r="D49" s="53"/>
      <c r="E49" s="250" t="s">
        <v>223</v>
      </c>
      <c r="F49" s="251">
        <f>COUNTA(F39:F48)</f>
        <v>0</v>
      </c>
      <c r="G49" s="252">
        <f>COUNTA(G39:G48)</f>
        <v>0</v>
      </c>
      <c r="H49" s="403"/>
      <c r="I49" s="403"/>
      <c r="J49" s="404"/>
      <c r="K49" s="404"/>
      <c r="L49" s="403"/>
      <c r="M49" s="1083" t="s">
        <v>354</v>
      </c>
      <c r="N49" s="1084"/>
      <c r="O49" s="587">
        <f>SUM(O39:O48)</f>
        <v>0</v>
      </c>
      <c r="P49" s="588">
        <f>SUM(P39:P48)</f>
        <v>0</v>
      </c>
      <c r="Q49" s="53"/>
      <c r="S49" s="53"/>
      <c r="T49" s="57"/>
      <c r="U49" s="405"/>
      <c r="V49" s="406"/>
      <c r="W49" s="407"/>
    </row>
    <row r="50" spans="1:23" ht="15.75" thickBot="1" x14ac:dyDescent="0.3">
      <c r="A50" s="408"/>
      <c r="B50" s="409"/>
      <c r="C50" s="342"/>
      <c r="D50" s="342"/>
      <c r="E50" s="342"/>
      <c r="F50" s="409"/>
      <c r="G50" s="342"/>
      <c r="H50" s="342"/>
      <c r="I50" s="409"/>
      <c r="J50" s="409"/>
      <c r="K50" s="409"/>
      <c r="L50" s="342"/>
      <c r="M50" s="342"/>
      <c r="N50" s="342"/>
      <c r="O50" s="342"/>
      <c r="P50" s="342"/>
      <c r="Q50" s="342"/>
      <c r="R50" s="342"/>
      <c r="S50" s="342"/>
      <c r="T50" s="410"/>
      <c r="U50" s="411"/>
      <c r="V50" s="348"/>
    </row>
    <row r="51" spans="1:23" ht="31.5" customHeight="1" thickBot="1" x14ac:dyDescent="0.3">
      <c r="A51" s="378"/>
      <c r="B51" s="256"/>
      <c r="C51" s="187"/>
      <c r="D51" s="187"/>
      <c r="E51" s="187"/>
      <c r="F51" s="256"/>
      <c r="G51" s="187"/>
      <c r="H51" s="187"/>
      <c r="I51" s="256"/>
      <c r="J51" s="256"/>
      <c r="K51" s="256"/>
      <c r="L51" s="187"/>
      <c r="M51" s="187"/>
      <c r="N51" s="187"/>
      <c r="O51" s="187"/>
      <c r="P51" s="187"/>
      <c r="Q51" s="187"/>
      <c r="R51" s="187"/>
      <c r="S51" s="187"/>
      <c r="T51" s="379"/>
      <c r="U51" s="379"/>
      <c r="V51" s="258"/>
    </row>
    <row r="52" spans="1:23" ht="32.25" customHeight="1" thickBot="1" x14ac:dyDescent="0.3">
      <c r="A52" s="82" t="s">
        <v>9</v>
      </c>
      <c r="B52" s="1100" t="s">
        <v>63</v>
      </c>
      <c r="C52" s="1101"/>
      <c r="E52" s="1185" t="s">
        <v>189</v>
      </c>
      <c r="F52" s="1186"/>
      <c r="G52" s="1104">
        <f>VLOOKUP(B52,'Urbano.Piano inv. forn'!$D$100:$H$119,3,FALSE)</f>
        <v>0</v>
      </c>
      <c r="H52" s="1105"/>
      <c r="I52" s="44"/>
      <c r="J52" s="1185" t="s">
        <v>190</v>
      </c>
      <c r="K52" s="1187"/>
      <c r="L52" s="1186"/>
      <c r="M52" s="1104">
        <f>VLOOKUP(B52,'Urbano.Piano inv. forn'!$D$100:$H$119,4,FALSE)</f>
        <v>0</v>
      </c>
      <c r="N52" s="1105"/>
      <c r="P52" s="88" t="s">
        <v>191</v>
      </c>
      <c r="Q52" s="380"/>
      <c r="S52" s="89" t="s">
        <v>192</v>
      </c>
      <c r="T52" s="1085"/>
      <c r="U52" s="1086"/>
      <c r="V52" s="260"/>
    </row>
    <row r="53" spans="1:23" ht="13.5" customHeight="1" thickBot="1" x14ac:dyDescent="0.3">
      <c r="A53" s="68"/>
      <c r="B53" s="54"/>
      <c r="C53" s="54"/>
      <c r="E53" s="55"/>
      <c r="F53" s="55"/>
      <c r="G53" s="56"/>
      <c r="H53" s="56"/>
      <c r="I53" s="44"/>
      <c r="J53" s="55"/>
      <c r="K53" s="55"/>
      <c r="L53" s="55"/>
      <c r="M53" s="56"/>
      <c r="N53" s="56"/>
      <c r="P53" s="57"/>
      <c r="S53" s="53"/>
      <c r="T53" s="381"/>
      <c r="V53" s="69"/>
      <c r="W53" s="377"/>
    </row>
    <row r="54" spans="1:23" ht="33.75" customHeight="1" thickBot="1" x14ac:dyDescent="0.3">
      <c r="A54" s="1188" t="s">
        <v>12</v>
      </c>
      <c r="B54" s="1189"/>
      <c r="C54" s="1189"/>
      <c r="D54" s="1190"/>
      <c r="E54" s="1090">
        <f>VLOOKUP(B52,'Urbano.Piano inv. forn'!$D$100:$V$119,17,FALSE)</f>
        <v>0</v>
      </c>
      <c r="F54" s="1091"/>
      <c r="G54" s="1091"/>
      <c r="H54" s="1092"/>
      <c r="I54" s="44"/>
      <c r="J54" s="1191" t="s">
        <v>56</v>
      </c>
      <c r="K54" s="1192"/>
      <c r="L54" s="1193"/>
      <c r="M54" s="1090">
        <f>VLOOKUP(B52,'Urbano.Piano inv. forn'!$D$100:$V$119,19,FALSE)</f>
        <v>0</v>
      </c>
      <c r="N54" s="1092"/>
      <c r="O54" s="65"/>
      <c r="P54" s="89" t="s">
        <v>14</v>
      </c>
      <c r="Q54" s="70">
        <f>M54+E54</f>
        <v>0</v>
      </c>
      <c r="S54" s="89" t="s">
        <v>193</v>
      </c>
      <c r="T54" s="1085"/>
      <c r="U54" s="1086"/>
      <c r="V54" s="69"/>
      <c r="W54" s="377"/>
    </row>
    <row r="55" spans="1:23" ht="21.75" customHeight="1" thickBot="1" x14ac:dyDescent="0.3">
      <c r="A55" s="71"/>
      <c r="B55" s="72"/>
      <c r="C55" s="72"/>
      <c r="D55" s="72"/>
      <c r="E55" s="73"/>
      <c r="F55" s="73"/>
      <c r="G55" s="73"/>
      <c r="H55" s="73"/>
      <c r="I55" s="44"/>
      <c r="J55" s="55"/>
      <c r="K55" s="55"/>
      <c r="L55" s="55"/>
      <c r="M55" s="73"/>
      <c r="N55" s="73"/>
      <c r="O55" s="65"/>
      <c r="P55" s="53"/>
      <c r="Q55" s="65"/>
      <c r="S55" s="53"/>
      <c r="T55" s="382"/>
      <c r="U55" s="382"/>
      <c r="V55" s="69"/>
      <c r="W55" s="377"/>
    </row>
    <row r="56" spans="1:23" s="101" customFormat="1" ht="72" customHeight="1" x14ac:dyDescent="0.25">
      <c r="A56" s="1177" t="s">
        <v>194</v>
      </c>
      <c r="B56" s="1179" t="s">
        <v>195</v>
      </c>
      <c r="C56" s="1179" t="s">
        <v>196</v>
      </c>
      <c r="D56" s="84" t="s">
        <v>197</v>
      </c>
      <c r="E56" s="85" t="s">
        <v>198</v>
      </c>
      <c r="F56" s="84" t="s">
        <v>199</v>
      </c>
      <c r="G56" s="84" t="s">
        <v>200</v>
      </c>
      <c r="H56" s="86" t="s">
        <v>168</v>
      </c>
      <c r="I56" s="86" t="s">
        <v>201</v>
      </c>
      <c r="J56" s="86" t="s">
        <v>202</v>
      </c>
      <c r="K56" s="86" t="s">
        <v>444</v>
      </c>
      <c r="L56" s="86" t="s">
        <v>203</v>
      </c>
      <c r="M56" s="86" t="s">
        <v>204</v>
      </c>
      <c r="N56" s="86" t="s">
        <v>205</v>
      </c>
      <c r="O56" s="86" t="s">
        <v>206</v>
      </c>
      <c r="P56" s="86" t="s">
        <v>207</v>
      </c>
      <c r="Q56" s="86" t="s">
        <v>208</v>
      </c>
      <c r="R56" s="86" t="s">
        <v>209</v>
      </c>
      <c r="S56" s="86" t="s">
        <v>210</v>
      </c>
      <c r="T56" s="86" t="s">
        <v>470</v>
      </c>
      <c r="U56" s="1181" t="s">
        <v>211</v>
      </c>
      <c r="V56" s="383"/>
    </row>
    <row r="57" spans="1:23" s="101" customFormat="1" ht="43.5" customHeight="1" thickBot="1" x14ac:dyDescent="0.3">
      <c r="A57" s="1178"/>
      <c r="B57" s="1180"/>
      <c r="C57" s="1180"/>
      <c r="D57" s="87" t="s">
        <v>212</v>
      </c>
      <c r="E57" s="87" t="s">
        <v>213</v>
      </c>
      <c r="F57" s="87" t="s">
        <v>214</v>
      </c>
      <c r="G57" s="87" t="s">
        <v>214</v>
      </c>
      <c r="H57" s="87" t="s">
        <v>175</v>
      </c>
      <c r="I57" s="87" t="s">
        <v>29</v>
      </c>
      <c r="J57" s="87" t="s">
        <v>215</v>
      </c>
      <c r="K57" s="87" t="s">
        <v>216</v>
      </c>
      <c r="L57" s="87" t="s">
        <v>216</v>
      </c>
      <c r="M57" s="87" t="s">
        <v>217</v>
      </c>
      <c r="N57" s="87" t="s">
        <v>216</v>
      </c>
      <c r="O57" s="87" t="s">
        <v>218</v>
      </c>
      <c r="P57" s="87" t="s">
        <v>446</v>
      </c>
      <c r="Q57" s="87" t="s">
        <v>219</v>
      </c>
      <c r="R57" s="87" t="s">
        <v>220</v>
      </c>
      <c r="S57" s="87" t="s">
        <v>221</v>
      </c>
      <c r="T57" s="87" t="s">
        <v>471</v>
      </c>
      <c r="U57" s="1182"/>
      <c r="V57" s="383"/>
    </row>
    <row r="58" spans="1:23" ht="15" customHeight="1" x14ac:dyDescent="0.25">
      <c r="A58" s="1183" t="str">
        <f>B52</f>
        <v>urb.e.1</v>
      </c>
      <c r="B58" s="76">
        <v>1</v>
      </c>
      <c r="C58" s="117"/>
      <c r="D58" s="59"/>
      <c r="E58" s="59"/>
      <c r="F58" s="117"/>
      <c r="G58" s="385"/>
      <c r="H58" s="60"/>
      <c r="I58" s="386"/>
      <c r="J58" s="387"/>
      <c r="K58" s="388"/>
      <c r="L58" s="388"/>
      <c r="M58" s="386"/>
      <c r="N58" s="388"/>
      <c r="O58" s="83"/>
      <c r="P58" s="83"/>
      <c r="Q58" s="386"/>
      <c r="R58" s="386"/>
      <c r="S58" s="386"/>
      <c r="T58" s="389"/>
      <c r="U58" s="390"/>
      <c r="V58" s="260"/>
    </row>
    <row r="59" spans="1:23" x14ac:dyDescent="0.25">
      <c r="A59" s="1183"/>
      <c r="B59" s="77">
        <v>2</v>
      </c>
      <c r="C59" s="58"/>
      <c r="D59" s="52"/>
      <c r="E59" s="52"/>
      <c r="F59" s="58"/>
      <c r="G59" s="391"/>
      <c r="H59" s="58"/>
      <c r="I59" s="392"/>
      <c r="J59" s="393"/>
      <c r="K59" s="388"/>
      <c r="L59" s="394"/>
      <c r="M59" s="392"/>
      <c r="N59" s="394"/>
      <c r="O59" s="74"/>
      <c r="P59" s="74"/>
      <c r="Q59" s="392"/>
      <c r="R59" s="392" t="s">
        <v>222</v>
      </c>
      <c r="S59" s="392"/>
      <c r="T59" s="395"/>
      <c r="U59" s="396"/>
      <c r="V59" s="260"/>
    </row>
    <row r="60" spans="1:23" x14ac:dyDescent="0.25">
      <c r="A60" s="1183"/>
      <c r="B60" s="77">
        <v>3</v>
      </c>
      <c r="C60" s="58"/>
      <c r="D60" s="52"/>
      <c r="E60" s="52"/>
      <c r="F60" s="58"/>
      <c r="G60" s="391"/>
      <c r="H60" s="58"/>
      <c r="I60" s="392"/>
      <c r="J60" s="393"/>
      <c r="K60" s="388"/>
      <c r="L60" s="394"/>
      <c r="M60" s="392"/>
      <c r="N60" s="394"/>
      <c r="O60" s="74"/>
      <c r="P60" s="74"/>
      <c r="Q60" s="392"/>
      <c r="R60" s="392"/>
      <c r="S60" s="392"/>
      <c r="T60" s="395"/>
      <c r="U60" s="396"/>
      <c r="V60" s="260"/>
    </row>
    <row r="61" spans="1:23" x14ac:dyDescent="0.25">
      <c r="A61" s="1183"/>
      <c r="B61" s="77">
        <v>4</v>
      </c>
      <c r="C61" s="58"/>
      <c r="D61" s="52"/>
      <c r="E61" s="52"/>
      <c r="F61" s="58"/>
      <c r="G61" s="391"/>
      <c r="H61" s="58"/>
      <c r="I61" s="392"/>
      <c r="J61" s="393"/>
      <c r="K61" s="388"/>
      <c r="L61" s="394"/>
      <c r="M61" s="392"/>
      <c r="N61" s="394"/>
      <c r="O61" s="74"/>
      <c r="P61" s="74"/>
      <c r="Q61" s="392"/>
      <c r="R61" s="392"/>
      <c r="S61" s="392"/>
      <c r="T61" s="395"/>
      <c r="U61" s="396"/>
      <c r="V61" s="260"/>
    </row>
    <row r="62" spans="1:23" x14ac:dyDescent="0.25">
      <c r="A62" s="1183"/>
      <c r="B62" s="77">
        <v>5</v>
      </c>
      <c r="C62" s="58"/>
      <c r="D62" s="52"/>
      <c r="E62" s="52"/>
      <c r="F62" s="58"/>
      <c r="G62" s="391"/>
      <c r="H62" s="58"/>
      <c r="I62" s="392"/>
      <c r="J62" s="393"/>
      <c r="K62" s="388"/>
      <c r="L62" s="394"/>
      <c r="M62" s="392"/>
      <c r="N62" s="394"/>
      <c r="O62" s="74"/>
      <c r="P62" s="74"/>
      <c r="Q62" s="392"/>
      <c r="R62" s="392"/>
      <c r="S62" s="392"/>
      <c r="T62" s="395"/>
      <c r="U62" s="396"/>
      <c r="V62" s="260"/>
    </row>
    <row r="63" spans="1:23" x14ac:dyDescent="0.25">
      <c r="A63" s="1183"/>
      <c r="B63" s="77">
        <v>6</v>
      </c>
      <c r="C63" s="58"/>
      <c r="D63" s="52"/>
      <c r="E63" s="52"/>
      <c r="F63" s="58"/>
      <c r="G63" s="391"/>
      <c r="H63" s="58"/>
      <c r="I63" s="392"/>
      <c r="J63" s="393"/>
      <c r="K63" s="388"/>
      <c r="L63" s="394"/>
      <c r="M63" s="392"/>
      <c r="N63" s="394"/>
      <c r="O63" s="74"/>
      <c r="P63" s="74"/>
      <c r="Q63" s="392"/>
      <c r="R63" s="392"/>
      <c r="S63" s="392"/>
      <c r="T63" s="395"/>
      <c r="U63" s="396"/>
      <c r="V63" s="260"/>
    </row>
    <row r="64" spans="1:23" x14ac:dyDescent="0.25">
      <c r="A64" s="1183"/>
      <c r="B64" s="77">
        <v>7</v>
      </c>
      <c r="C64" s="58"/>
      <c r="D64" s="52"/>
      <c r="E64" s="52"/>
      <c r="F64" s="58"/>
      <c r="G64" s="391"/>
      <c r="H64" s="58"/>
      <c r="I64" s="392"/>
      <c r="J64" s="393"/>
      <c r="K64" s="388"/>
      <c r="L64" s="394"/>
      <c r="M64" s="392"/>
      <c r="N64" s="394"/>
      <c r="O64" s="74"/>
      <c r="P64" s="74"/>
      <c r="Q64" s="392"/>
      <c r="R64" s="392"/>
      <c r="S64" s="392"/>
      <c r="T64" s="395"/>
      <c r="U64" s="396"/>
      <c r="V64" s="260"/>
    </row>
    <row r="65" spans="1:23" x14ac:dyDescent="0.25">
      <c r="A65" s="1183"/>
      <c r="B65" s="77">
        <v>8</v>
      </c>
      <c r="C65" s="58"/>
      <c r="D65" s="52"/>
      <c r="E65" s="52"/>
      <c r="F65" s="58"/>
      <c r="G65" s="391"/>
      <c r="H65" s="58"/>
      <c r="I65" s="392"/>
      <c r="J65" s="393"/>
      <c r="K65" s="388"/>
      <c r="L65" s="394"/>
      <c r="M65" s="392"/>
      <c r="N65" s="394"/>
      <c r="O65" s="74"/>
      <c r="P65" s="74"/>
      <c r="Q65" s="392"/>
      <c r="R65" s="392"/>
      <c r="S65" s="392"/>
      <c r="T65" s="395"/>
      <c r="U65" s="396"/>
      <c r="V65" s="260"/>
    </row>
    <row r="66" spans="1:23" x14ac:dyDescent="0.25">
      <c r="A66" s="1183"/>
      <c r="B66" s="77">
        <v>9</v>
      </c>
      <c r="C66" s="58"/>
      <c r="D66" s="52"/>
      <c r="E66" s="52"/>
      <c r="F66" s="58"/>
      <c r="G66" s="391"/>
      <c r="H66" s="58"/>
      <c r="I66" s="392"/>
      <c r="J66" s="393"/>
      <c r="K66" s="388"/>
      <c r="L66" s="394"/>
      <c r="M66" s="392"/>
      <c r="N66" s="394"/>
      <c r="O66" s="74"/>
      <c r="P66" s="74"/>
      <c r="Q66" s="392"/>
      <c r="R66" s="392"/>
      <c r="S66" s="392"/>
      <c r="T66" s="395"/>
      <c r="U66" s="396"/>
      <c r="V66" s="260"/>
    </row>
    <row r="67" spans="1:23" ht="15.75" thickBot="1" x14ac:dyDescent="0.3">
      <c r="A67" s="1184"/>
      <c r="B67" s="78">
        <v>10</v>
      </c>
      <c r="C67" s="67"/>
      <c r="D67" s="66"/>
      <c r="E67" s="66"/>
      <c r="F67" s="67"/>
      <c r="G67" s="397"/>
      <c r="H67" s="67"/>
      <c r="I67" s="398"/>
      <c r="J67" s="399"/>
      <c r="K67" s="586"/>
      <c r="L67" s="400"/>
      <c r="M67" s="398"/>
      <c r="N67" s="400"/>
      <c r="O67" s="75"/>
      <c r="P67" s="75"/>
      <c r="Q67" s="398"/>
      <c r="R67" s="398"/>
      <c r="S67" s="398"/>
      <c r="T67" s="401"/>
      <c r="U67" s="402"/>
      <c r="V67" s="260"/>
    </row>
    <row r="68" spans="1:23" ht="25.5" thickBot="1" x14ac:dyDescent="0.3">
      <c r="A68" s="68"/>
      <c r="B68" s="53"/>
      <c r="C68" s="53"/>
      <c r="D68" s="53"/>
      <c r="E68" s="250" t="s">
        <v>223</v>
      </c>
      <c r="F68" s="251">
        <f>COUNTA(F58:F67)</f>
        <v>0</v>
      </c>
      <c r="G68" s="252">
        <f>COUNTA(G58:G67)</f>
        <v>0</v>
      </c>
      <c r="H68" s="403"/>
      <c r="I68" s="403"/>
      <c r="J68" s="404"/>
      <c r="K68" s="404"/>
      <c r="L68" s="403"/>
      <c r="M68" s="1083" t="s">
        <v>354</v>
      </c>
      <c r="N68" s="1084"/>
      <c r="O68" s="587">
        <f>SUM(O58:O67)</f>
        <v>0</v>
      </c>
      <c r="P68" s="588">
        <f>SUM(P58:P67)</f>
        <v>0</v>
      </c>
      <c r="Q68" s="53"/>
      <c r="S68" s="53"/>
      <c r="T68" s="57"/>
      <c r="U68" s="405"/>
      <c r="V68" s="406"/>
      <c r="W68" s="407"/>
    </row>
    <row r="69" spans="1:23" ht="15.75" thickBot="1" x14ac:dyDescent="0.3">
      <c r="A69" s="408"/>
      <c r="B69" s="409"/>
      <c r="C69" s="342"/>
      <c r="D69" s="342"/>
      <c r="E69" s="342"/>
      <c r="F69" s="409"/>
      <c r="G69" s="342"/>
      <c r="H69" s="342"/>
      <c r="I69" s="409"/>
      <c r="J69" s="409"/>
      <c r="K69" s="409"/>
      <c r="L69" s="342"/>
      <c r="M69" s="342"/>
      <c r="N69" s="342"/>
      <c r="O69" s="342"/>
      <c r="P69" s="342"/>
      <c r="Q69" s="342"/>
      <c r="R69" s="342"/>
      <c r="S69" s="342"/>
      <c r="T69" s="410"/>
      <c r="U69" s="411"/>
      <c r="V69" s="348"/>
    </row>
    <row r="70" spans="1:23" ht="31.5" customHeight="1" thickBot="1" x14ac:dyDescent="0.3">
      <c r="A70" s="378"/>
      <c r="B70" s="256"/>
      <c r="C70" s="187"/>
      <c r="D70" s="187"/>
      <c r="E70" s="187"/>
      <c r="F70" s="256"/>
      <c r="G70" s="187"/>
      <c r="H70" s="187"/>
      <c r="I70" s="256"/>
      <c r="J70" s="256"/>
      <c r="K70" s="256"/>
      <c r="L70" s="187"/>
      <c r="M70" s="187"/>
      <c r="N70" s="187"/>
      <c r="O70" s="187"/>
      <c r="P70" s="187"/>
      <c r="Q70" s="187"/>
      <c r="R70" s="187"/>
      <c r="S70" s="187"/>
      <c r="T70" s="379"/>
      <c r="U70" s="379"/>
      <c r="V70" s="258"/>
    </row>
    <row r="71" spans="1:23" ht="32.25" customHeight="1" thickBot="1" x14ac:dyDescent="0.3">
      <c r="A71" s="82" t="s">
        <v>9</v>
      </c>
      <c r="B71" s="1100" t="s">
        <v>63</v>
      </c>
      <c r="C71" s="1101"/>
      <c r="E71" s="1185" t="s">
        <v>189</v>
      </c>
      <c r="F71" s="1186"/>
      <c r="G71" s="1104">
        <f>VLOOKUP(B71,'Urbano.Piano inv. forn'!$D$100:$H$119,3,FALSE)</f>
        <v>0</v>
      </c>
      <c r="H71" s="1105"/>
      <c r="I71" s="44"/>
      <c r="J71" s="1185" t="s">
        <v>190</v>
      </c>
      <c r="K71" s="1187"/>
      <c r="L71" s="1186"/>
      <c r="M71" s="1104">
        <f>VLOOKUP(B71,'Urbano.Piano inv. forn'!$D$100:$H$119,4,FALSE)</f>
        <v>0</v>
      </c>
      <c r="N71" s="1105"/>
      <c r="P71" s="88" t="s">
        <v>191</v>
      </c>
      <c r="Q71" s="380"/>
      <c r="S71" s="89" t="s">
        <v>192</v>
      </c>
      <c r="T71" s="1085"/>
      <c r="U71" s="1086"/>
      <c r="V71" s="260"/>
    </row>
    <row r="72" spans="1:23" ht="13.5" customHeight="1" thickBot="1" x14ac:dyDescent="0.3">
      <c r="A72" s="68"/>
      <c r="B72" s="54"/>
      <c r="C72" s="54"/>
      <c r="E72" s="55"/>
      <c r="F72" s="55"/>
      <c r="G72" s="56"/>
      <c r="H72" s="56"/>
      <c r="I72" s="44"/>
      <c r="J72" s="55"/>
      <c r="K72" s="55"/>
      <c r="L72" s="55"/>
      <c r="M72" s="56"/>
      <c r="N72" s="56"/>
      <c r="P72" s="57"/>
      <c r="S72" s="53"/>
      <c r="T72" s="381"/>
      <c r="V72" s="69"/>
      <c r="W72" s="377"/>
    </row>
    <row r="73" spans="1:23" ht="33.75" customHeight="1" thickBot="1" x14ac:dyDescent="0.3">
      <c r="A73" s="1188" t="s">
        <v>12</v>
      </c>
      <c r="B73" s="1189"/>
      <c r="C73" s="1189"/>
      <c r="D73" s="1190"/>
      <c r="E73" s="1090">
        <f>VLOOKUP(B71,'Urbano.Piano inv. forn'!$D$100:$V$119,17,FALSE)</f>
        <v>0</v>
      </c>
      <c r="F73" s="1091"/>
      <c r="G73" s="1091"/>
      <c r="H73" s="1092"/>
      <c r="I73" s="44"/>
      <c r="J73" s="1191" t="s">
        <v>56</v>
      </c>
      <c r="K73" s="1192"/>
      <c r="L73" s="1193"/>
      <c r="M73" s="1090">
        <f>VLOOKUP(B71,'Urbano.Piano inv. forn'!$D$100:$V$119,19,FALSE)</f>
        <v>0</v>
      </c>
      <c r="N73" s="1092"/>
      <c r="O73" s="65"/>
      <c r="P73" s="89" t="s">
        <v>14</v>
      </c>
      <c r="Q73" s="70">
        <f>M73+E73</f>
        <v>0</v>
      </c>
      <c r="S73" s="89" t="s">
        <v>193</v>
      </c>
      <c r="T73" s="1085"/>
      <c r="U73" s="1086"/>
      <c r="V73" s="69"/>
      <c r="W73" s="377"/>
    </row>
    <row r="74" spans="1:23" ht="21.75" customHeight="1" thickBot="1" x14ac:dyDescent="0.3">
      <c r="A74" s="71"/>
      <c r="B74" s="72"/>
      <c r="C74" s="72"/>
      <c r="D74" s="72"/>
      <c r="E74" s="73"/>
      <c r="F74" s="73"/>
      <c r="G74" s="73"/>
      <c r="H74" s="73"/>
      <c r="I74" s="44"/>
      <c r="J74" s="55"/>
      <c r="K74" s="55"/>
      <c r="L74" s="55"/>
      <c r="M74" s="73"/>
      <c r="N74" s="73"/>
      <c r="O74" s="65"/>
      <c r="P74" s="53"/>
      <c r="Q74" s="65"/>
      <c r="S74" s="53"/>
      <c r="T74" s="382"/>
      <c r="U74" s="382"/>
      <c r="V74" s="69"/>
      <c r="W74" s="377"/>
    </row>
    <row r="75" spans="1:23" s="101" customFormat="1" ht="72" customHeight="1" x14ac:dyDescent="0.25">
      <c r="A75" s="1177" t="s">
        <v>194</v>
      </c>
      <c r="B75" s="1179" t="s">
        <v>195</v>
      </c>
      <c r="C75" s="1179" t="s">
        <v>196</v>
      </c>
      <c r="D75" s="84" t="s">
        <v>197</v>
      </c>
      <c r="E75" s="85" t="s">
        <v>198</v>
      </c>
      <c r="F75" s="84" t="s">
        <v>199</v>
      </c>
      <c r="G75" s="84" t="s">
        <v>200</v>
      </c>
      <c r="H75" s="86" t="s">
        <v>168</v>
      </c>
      <c r="I75" s="86" t="s">
        <v>201</v>
      </c>
      <c r="J75" s="86" t="s">
        <v>202</v>
      </c>
      <c r="K75" s="86" t="s">
        <v>444</v>
      </c>
      <c r="L75" s="86" t="s">
        <v>203</v>
      </c>
      <c r="M75" s="86" t="s">
        <v>204</v>
      </c>
      <c r="N75" s="86" t="s">
        <v>205</v>
      </c>
      <c r="O75" s="86" t="s">
        <v>206</v>
      </c>
      <c r="P75" s="86" t="s">
        <v>207</v>
      </c>
      <c r="Q75" s="86" t="s">
        <v>208</v>
      </c>
      <c r="R75" s="86" t="s">
        <v>209</v>
      </c>
      <c r="S75" s="86" t="s">
        <v>210</v>
      </c>
      <c r="T75" s="86" t="s">
        <v>470</v>
      </c>
      <c r="U75" s="1181" t="s">
        <v>211</v>
      </c>
      <c r="V75" s="383"/>
    </row>
    <row r="76" spans="1:23" s="101" customFormat="1" ht="28.5" customHeight="1" thickBot="1" x14ac:dyDescent="0.3">
      <c r="A76" s="1178"/>
      <c r="B76" s="1180"/>
      <c r="C76" s="1180"/>
      <c r="D76" s="87" t="s">
        <v>212</v>
      </c>
      <c r="E76" s="87" t="s">
        <v>213</v>
      </c>
      <c r="F76" s="87" t="s">
        <v>214</v>
      </c>
      <c r="G76" s="87" t="s">
        <v>214</v>
      </c>
      <c r="H76" s="87" t="s">
        <v>175</v>
      </c>
      <c r="I76" s="87" t="s">
        <v>29</v>
      </c>
      <c r="J76" s="87" t="s">
        <v>215</v>
      </c>
      <c r="K76" s="87" t="s">
        <v>216</v>
      </c>
      <c r="L76" s="87" t="s">
        <v>216</v>
      </c>
      <c r="M76" s="87" t="s">
        <v>217</v>
      </c>
      <c r="N76" s="87" t="s">
        <v>216</v>
      </c>
      <c r="O76" s="87" t="s">
        <v>218</v>
      </c>
      <c r="P76" s="87" t="s">
        <v>446</v>
      </c>
      <c r="Q76" s="87" t="s">
        <v>219</v>
      </c>
      <c r="R76" s="87" t="s">
        <v>220</v>
      </c>
      <c r="S76" s="87" t="s">
        <v>221</v>
      </c>
      <c r="T76" s="87" t="s">
        <v>471</v>
      </c>
      <c r="U76" s="1182"/>
      <c r="V76" s="383"/>
    </row>
    <row r="77" spans="1:23" ht="15" customHeight="1" x14ac:dyDescent="0.25">
      <c r="A77" s="1183" t="str">
        <f>B71</f>
        <v>urb.e.1</v>
      </c>
      <c r="B77" s="76">
        <v>1</v>
      </c>
      <c r="C77" s="117"/>
      <c r="D77" s="59"/>
      <c r="E77" s="59"/>
      <c r="F77" s="117"/>
      <c r="G77" s="385"/>
      <c r="H77" s="60"/>
      <c r="I77" s="386"/>
      <c r="J77" s="387"/>
      <c r="K77" s="388"/>
      <c r="L77" s="388"/>
      <c r="M77" s="386"/>
      <c r="N77" s="388"/>
      <c r="O77" s="83"/>
      <c r="P77" s="83"/>
      <c r="Q77" s="386"/>
      <c r="R77" s="386"/>
      <c r="S77" s="386"/>
      <c r="T77" s="389"/>
      <c r="U77" s="390"/>
      <c r="V77" s="260"/>
    </row>
    <row r="78" spans="1:23" x14ac:dyDescent="0.25">
      <c r="A78" s="1183"/>
      <c r="B78" s="77">
        <v>2</v>
      </c>
      <c r="C78" s="58"/>
      <c r="D78" s="52"/>
      <c r="E78" s="52"/>
      <c r="F78" s="58"/>
      <c r="G78" s="391"/>
      <c r="H78" s="58"/>
      <c r="I78" s="392"/>
      <c r="J78" s="393"/>
      <c r="K78" s="388"/>
      <c r="L78" s="394"/>
      <c r="M78" s="392"/>
      <c r="N78" s="394"/>
      <c r="O78" s="74"/>
      <c r="P78" s="74"/>
      <c r="Q78" s="392"/>
      <c r="R78" s="392" t="s">
        <v>222</v>
      </c>
      <c r="S78" s="392"/>
      <c r="T78" s="395"/>
      <c r="U78" s="396"/>
      <c r="V78" s="260"/>
    </row>
    <row r="79" spans="1:23" x14ac:dyDescent="0.25">
      <c r="A79" s="1183"/>
      <c r="B79" s="77">
        <v>3</v>
      </c>
      <c r="C79" s="58"/>
      <c r="D79" s="52"/>
      <c r="E79" s="52"/>
      <c r="F79" s="58"/>
      <c r="G79" s="391"/>
      <c r="H79" s="58"/>
      <c r="I79" s="392"/>
      <c r="J79" s="393"/>
      <c r="K79" s="388"/>
      <c r="L79" s="394"/>
      <c r="M79" s="392"/>
      <c r="N79" s="394"/>
      <c r="O79" s="74"/>
      <c r="P79" s="74"/>
      <c r="Q79" s="392"/>
      <c r="R79" s="392"/>
      <c r="S79" s="392"/>
      <c r="T79" s="395"/>
      <c r="U79" s="396"/>
      <c r="V79" s="260"/>
    </row>
    <row r="80" spans="1:23" x14ac:dyDescent="0.25">
      <c r="A80" s="1183"/>
      <c r="B80" s="77">
        <v>4</v>
      </c>
      <c r="C80" s="58"/>
      <c r="D80" s="52"/>
      <c r="E80" s="52"/>
      <c r="F80" s="58"/>
      <c r="G80" s="391"/>
      <c r="H80" s="58"/>
      <c r="I80" s="392"/>
      <c r="J80" s="393"/>
      <c r="K80" s="388"/>
      <c r="L80" s="394"/>
      <c r="M80" s="392"/>
      <c r="N80" s="394"/>
      <c r="O80" s="74"/>
      <c r="P80" s="74"/>
      <c r="Q80" s="392"/>
      <c r="R80" s="392"/>
      <c r="S80" s="392"/>
      <c r="T80" s="395"/>
      <c r="U80" s="396"/>
      <c r="V80" s="260"/>
    </row>
    <row r="81" spans="1:23" x14ac:dyDescent="0.25">
      <c r="A81" s="1183"/>
      <c r="B81" s="77">
        <v>5</v>
      </c>
      <c r="C81" s="58"/>
      <c r="D81" s="52"/>
      <c r="E81" s="52"/>
      <c r="F81" s="58"/>
      <c r="G81" s="391"/>
      <c r="H81" s="58"/>
      <c r="I81" s="392"/>
      <c r="J81" s="393"/>
      <c r="K81" s="388"/>
      <c r="L81" s="394"/>
      <c r="M81" s="392"/>
      <c r="N81" s="394"/>
      <c r="O81" s="74"/>
      <c r="P81" s="74"/>
      <c r="Q81" s="392"/>
      <c r="R81" s="392"/>
      <c r="S81" s="392"/>
      <c r="T81" s="395"/>
      <c r="U81" s="396"/>
      <c r="V81" s="260"/>
    </row>
    <row r="82" spans="1:23" x14ac:dyDescent="0.25">
      <c r="A82" s="1183"/>
      <c r="B82" s="77">
        <v>6</v>
      </c>
      <c r="C82" s="58"/>
      <c r="D82" s="52"/>
      <c r="E82" s="52"/>
      <c r="F82" s="58"/>
      <c r="G82" s="391"/>
      <c r="H82" s="58"/>
      <c r="I82" s="392"/>
      <c r="J82" s="393"/>
      <c r="K82" s="388"/>
      <c r="L82" s="394"/>
      <c r="M82" s="392"/>
      <c r="N82" s="394"/>
      <c r="O82" s="74"/>
      <c r="P82" s="74"/>
      <c r="Q82" s="392"/>
      <c r="R82" s="392"/>
      <c r="S82" s="392"/>
      <c r="T82" s="395"/>
      <c r="U82" s="396"/>
      <c r="V82" s="260"/>
    </row>
    <row r="83" spans="1:23" x14ac:dyDescent="0.25">
      <c r="A83" s="1183"/>
      <c r="B83" s="77">
        <v>7</v>
      </c>
      <c r="C83" s="58"/>
      <c r="D83" s="52"/>
      <c r="E83" s="52"/>
      <c r="F83" s="58"/>
      <c r="G83" s="391"/>
      <c r="H83" s="58"/>
      <c r="I83" s="392"/>
      <c r="J83" s="393"/>
      <c r="K83" s="388"/>
      <c r="L83" s="394"/>
      <c r="M83" s="392"/>
      <c r="N83" s="394"/>
      <c r="O83" s="74"/>
      <c r="P83" s="74"/>
      <c r="Q83" s="392"/>
      <c r="R83" s="392"/>
      <c r="S83" s="392"/>
      <c r="T83" s="395"/>
      <c r="U83" s="396"/>
      <c r="V83" s="260"/>
    </row>
    <row r="84" spans="1:23" x14ac:dyDescent="0.25">
      <c r="A84" s="1183"/>
      <c r="B84" s="77">
        <v>8</v>
      </c>
      <c r="C84" s="58"/>
      <c r="D84" s="52"/>
      <c r="E84" s="52"/>
      <c r="F84" s="58"/>
      <c r="G84" s="391"/>
      <c r="H84" s="58"/>
      <c r="I84" s="392"/>
      <c r="J84" s="393"/>
      <c r="K84" s="388"/>
      <c r="L84" s="394"/>
      <c r="M84" s="392"/>
      <c r="N84" s="394"/>
      <c r="O84" s="74"/>
      <c r="P84" s="74"/>
      <c r="Q84" s="392"/>
      <c r="R84" s="392"/>
      <c r="S84" s="392"/>
      <c r="T84" s="395"/>
      <c r="U84" s="396"/>
      <c r="V84" s="260"/>
    </row>
    <row r="85" spans="1:23" x14ac:dyDescent="0.25">
      <c r="A85" s="1183"/>
      <c r="B85" s="77">
        <v>9</v>
      </c>
      <c r="C85" s="58"/>
      <c r="D85" s="52"/>
      <c r="E85" s="52"/>
      <c r="F85" s="58"/>
      <c r="G85" s="391"/>
      <c r="H85" s="58"/>
      <c r="I85" s="392"/>
      <c r="J85" s="393"/>
      <c r="K85" s="388"/>
      <c r="L85" s="394"/>
      <c r="M85" s="392"/>
      <c r="N85" s="394"/>
      <c r="O85" s="74"/>
      <c r="P85" s="74"/>
      <c r="Q85" s="392"/>
      <c r="R85" s="392"/>
      <c r="S85" s="392"/>
      <c r="T85" s="395"/>
      <c r="U85" s="396"/>
      <c r="V85" s="260"/>
    </row>
    <row r="86" spans="1:23" ht="15.75" thickBot="1" x14ac:dyDescent="0.3">
      <c r="A86" s="1184"/>
      <c r="B86" s="78">
        <v>10</v>
      </c>
      <c r="C86" s="67"/>
      <c r="D86" s="66"/>
      <c r="E86" s="66"/>
      <c r="F86" s="67"/>
      <c r="G86" s="397"/>
      <c r="H86" s="67"/>
      <c r="I86" s="398"/>
      <c r="J86" s="399"/>
      <c r="K86" s="586"/>
      <c r="L86" s="400"/>
      <c r="M86" s="398"/>
      <c r="N86" s="400"/>
      <c r="O86" s="75"/>
      <c r="P86" s="75"/>
      <c r="Q86" s="398"/>
      <c r="R86" s="398"/>
      <c r="S86" s="398"/>
      <c r="T86" s="401"/>
      <c r="U86" s="402"/>
      <c r="V86" s="260"/>
    </row>
    <row r="87" spans="1:23" ht="25.5" thickBot="1" x14ac:dyDescent="0.3">
      <c r="A87" s="68"/>
      <c r="B87" s="53"/>
      <c r="C87" s="53"/>
      <c r="D87" s="53"/>
      <c r="E87" s="250" t="s">
        <v>223</v>
      </c>
      <c r="F87" s="251">
        <f>COUNTA(F77:F86)</f>
        <v>0</v>
      </c>
      <c r="G87" s="252">
        <f>COUNTA(G77:G86)</f>
        <v>0</v>
      </c>
      <c r="H87" s="403"/>
      <c r="I87" s="403"/>
      <c r="J87" s="404"/>
      <c r="K87" s="404"/>
      <c r="L87" s="403"/>
      <c r="M87" s="1083" t="s">
        <v>354</v>
      </c>
      <c r="N87" s="1084"/>
      <c r="O87" s="587">
        <f>SUM(O77:O86)</f>
        <v>0</v>
      </c>
      <c r="P87" s="588">
        <f>SUM(P77:P86)</f>
        <v>0</v>
      </c>
      <c r="Q87" s="53"/>
      <c r="S87" s="53"/>
      <c r="T87" s="57"/>
      <c r="U87" s="405"/>
      <c r="V87" s="406"/>
      <c r="W87" s="407"/>
    </row>
    <row r="88" spans="1:23" ht="15.75" thickBot="1" x14ac:dyDescent="0.3">
      <c r="A88" s="408"/>
      <c r="B88" s="409"/>
      <c r="C88" s="342"/>
      <c r="D88" s="342"/>
      <c r="E88" s="342"/>
      <c r="F88" s="409"/>
      <c r="G88" s="342"/>
      <c r="H88" s="342"/>
      <c r="I88" s="409"/>
      <c r="J88" s="409"/>
      <c r="K88" s="409"/>
      <c r="L88" s="342"/>
      <c r="M88" s="342"/>
      <c r="N88" s="342"/>
      <c r="O88" s="342"/>
      <c r="P88" s="342"/>
      <c r="Q88" s="342"/>
      <c r="R88" s="342"/>
      <c r="S88" s="342"/>
      <c r="T88" s="410"/>
      <c r="U88" s="411"/>
      <c r="V88" s="348"/>
    </row>
    <row r="89" spans="1:23" ht="31.5" customHeight="1" thickBot="1" x14ac:dyDescent="0.3">
      <c r="A89" s="378"/>
      <c r="B89" s="256"/>
      <c r="C89" s="187"/>
      <c r="D89" s="187"/>
      <c r="E89" s="187"/>
      <c r="F89" s="256"/>
      <c r="G89" s="187"/>
      <c r="H89" s="187"/>
      <c r="I89" s="256"/>
      <c r="J89" s="256"/>
      <c r="K89" s="256"/>
      <c r="L89" s="187"/>
      <c r="M89" s="187"/>
      <c r="N89" s="187"/>
      <c r="O89" s="187"/>
      <c r="P89" s="187"/>
      <c r="Q89" s="187"/>
      <c r="R89" s="187"/>
      <c r="S89" s="187"/>
      <c r="T89" s="379"/>
      <c r="U89" s="379"/>
      <c r="V89" s="258"/>
    </row>
    <row r="90" spans="1:23" ht="32.25" customHeight="1" thickBot="1" x14ac:dyDescent="0.3">
      <c r="A90" s="82" t="s">
        <v>9</v>
      </c>
      <c r="B90" s="1100" t="s">
        <v>63</v>
      </c>
      <c r="C90" s="1101"/>
      <c r="E90" s="1185" t="s">
        <v>189</v>
      </c>
      <c r="F90" s="1186"/>
      <c r="G90" s="1104">
        <f>VLOOKUP(B90,'Urbano.Piano inv. forn'!$D$100:$H$119,3,FALSE)</f>
        <v>0</v>
      </c>
      <c r="H90" s="1105"/>
      <c r="I90" s="44"/>
      <c r="J90" s="1185" t="s">
        <v>190</v>
      </c>
      <c r="K90" s="1187"/>
      <c r="L90" s="1186"/>
      <c r="M90" s="1104">
        <f>VLOOKUP(B90,'Urbano.Piano inv. forn'!$D$100:$H$119,4,FALSE)</f>
        <v>0</v>
      </c>
      <c r="N90" s="1105"/>
      <c r="P90" s="88" t="s">
        <v>191</v>
      </c>
      <c r="Q90" s="380"/>
      <c r="S90" s="89" t="s">
        <v>192</v>
      </c>
      <c r="T90" s="1085"/>
      <c r="U90" s="1086"/>
      <c r="V90" s="260"/>
    </row>
    <row r="91" spans="1:23" ht="13.5" customHeight="1" thickBot="1" x14ac:dyDescent="0.3">
      <c r="A91" s="68"/>
      <c r="B91" s="54"/>
      <c r="C91" s="54"/>
      <c r="E91" s="55"/>
      <c r="F91" s="55"/>
      <c r="G91" s="56"/>
      <c r="H91" s="56"/>
      <c r="I91" s="44"/>
      <c r="J91" s="55"/>
      <c r="K91" s="55"/>
      <c r="L91" s="55"/>
      <c r="M91" s="56"/>
      <c r="N91" s="56"/>
      <c r="P91" s="57"/>
      <c r="S91" s="53"/>
      <c r="T91" s="381"/>
      <c r="V91" s="69"/>
      <c r="W91" s="377"/>
    </row>
    <row r="92" spans="1:23" ht="33.75" customHeight="1" thickBot="1" x14ac:dyDescent="0.3">
      <c r="A92" s="1188" t="s">
        <v>12</v>
      </c>
      <c r="B92" s="1189"/>
      <c r="C92" s="1189"/>
      <c r="D92" s="1190"/>
      <c r="E92" s="1090">
        <f>VLOOKUP(B90,'Urbano.Piano inv. forn'!$D$100:$V$119,17,FALSE)</f>
        <v>0</v>
      </c>
      <c r="F92" s="1091"/>
      <c r="G92" s="1091"/>
      <c r="H92" s="1092"/>
      <c r="I92" s="44"/>
      <c r="J92" s="1191" t="s">
        <v>56</v>
      </c>
      <c r="K92" s="1192"/>
      <c r="L92" s="1193"/>
      <c r="M92" s="1090">
        <f>VLOOKUP(B90,'Urbano.Piano inv. forn'!$D$100:$V$119,19,FALSE)</f>
        <v>0</v>
      </c>
      <c r="N92" s="1092"/>
      <c r="O92" s="65"/>
      <c r="P92" s="89" t="s">
        <v>14</v>
      </c>
      <c r="Q92" s="70">
        <f>M92+E92</f>
        <v>0</v>
      </c>
      <c r="S92" s="89" t="s">
        <v>193</v>
      </c>
      <c r="T92" s="1085"/>
      <c r="U92" s="1086"/>
      <c r="V92" s="69"/>
      <c r="W92" s="377"/>
    </row>
    <row r="93" spans="1:23" ht="21.75" customHeight="1" thickBot="1" x14ac:dyDescent="0.3">
      <c r="A93" s="71"/>
      <c r="B93" s="72"/>
      <c r="C93" s="72"/>
      <c r="D93" s="72"/>
      <c r="E93" s="73"/>
      <c r="F93" s="73"/>
      <c r="G93" s="73"/>
      <c r="H93" s="73"/>
      <c r="I93" s="44"/>
      <c r="J93" s="55"/>
      <c r="K93" s="55"/>
      <c r="L93" s="55"/>
      <c r="M93" s="73"/>
      <c r="N93" s="73"/>
      <c r="O93" s="65"/>
      <c r="P93" s="53"/>
      <c r="Q93" s="65"/>
      <c r="S93" s="53"/>
      <c r="T93" s="382"/>
      <c r="U93" s="382"/>
      <c r="V93" s="69"/>
      <c r="W93" s="377"/>
    </row>
    <row r="94" spans="1:23" s="101" customFormat="1" ht="72" customHeight="1" x14ac:dyDescent="0.25">
      <c r="A94" s="1177" t="s">
        <v>194</v>
      </c>
      <c r="B94" s="1179" t="s">
        <v>195</v>
      </c>
      <c r="C94" s="1179" t="s">
        <v>196</v>
      </c>
      <c r="D94" s="84" t="s">
        <v>197</v>
      </c>
      <c r="E94" s="85" t="s">
        <v>198</v>
      </c>
      <c r="F94" s="84" t="s">
        <v>199</v>
      </c>
      <c r="G94" s="84" t="s">
        <v>200</v>
      </c>
      <c r="H94" s="86" t="s">
        <v>168</v>
      </c>
      <c r="I94" s="86" t="s">
        <v>201</v>
      </c>
      <c r="J94" s="86" t="s">
        <v>202</v>
      </c>
      <c r="K94" s="86" t="s">
        <v>444</v>
      </c>
      <c r="L94" s="86" t="s">
        <v>203</v>
      </c>
      <c r="M94" s="86" t="s">
        <v>204</v>
      </c>
      <c r="N94" s="86" t="s">
        <v>205</v>
      </c>
      <c r="O94" s="86" t="s">
        <v>206</v>
      </c>
      <c r="P94" s="86" t="s">
        <v>207</v>
      </c>
      <c r="Q94" s="86" t="s">
        <v>208</v>
      </c>
      <c r="R94" s="86" t="s">
        <v>209</v>
      </c>
      <c r="S94" s="86" t="s">
        <v>210</v>
      </c>
      <c r="T94" s="86" t="s">
        <v>470</v>
      </c>
      <c r="U94" s="1181" t="s">
        <v>211</v>
      </c>
      <c r="V94" s="383"/>
    </row>
    <row r="95" spans="1:23" s="101" customFormat="1" ht="28.5" customHeight="1" thickBot="1" x14ac:dyDescent="0.3">
      <c r="A95" s="1178"/>
      <c r="B95" s="1180"/>
      <c r="C95" s="1180"/>
      <c r="D95" s="87" t="s">
        <v>212</v>
      </c>
      <c r="E95" s="87" t="s">
        <v>213</v>
      </c>
      <c r="F95" s="87" t="s">
        <v>214</v>
      </c>
      <c r="G95" s="87" t="s">
        <v>214</v>
      </c>
      <c r="H95" s="87" t="s">
        <v>175</v>
      </c>
      <c r="I95" s="87" t="s">
        <v>29</v>
      </c>
      <c r="J95" s="87" t="s">
        <v>215</v>
      </c>
      <c r="K95" s="87" t="s">
        <v>216</v>
      </c>
      <c r="L95" s="87" t="s">
        <v>216</v>
      </c>
      <c r="M95" s="87" t="s">
        <v>217</v>
      </c>
      <c r="N95" s="87" t="s">
        <v>216</v>
      </c>
      <c r="O95" s="87" t="s">
        <v>218</v>
      </c>
      <c r="P95" s="87" t="s">
        <v>446</v>
      </c>
      <c r="Q95" s="87" t="s">
        <v>219</v>
      </c>
      <c r="R95" s="87" t="s">
        <v>220</v>
      </c>
      <c r="S95" s="87" t="s">
        <v>221</v>
      </c>
      <c r="T95" s="87" t="s">
        <v>471</v>
      </c>
      <c r="U95" s="1182"/>
      <c r="V95" s="383"/>
    </row>
    <row r="96" spans="1:23" ht="15" customHeight="1" x14ac:dyDescent="0.25">
      <c r="A96" s="1183" t="str">
        <f>B90</f>
        <v>urb.e.1</v>
      </c>
      <c r="B96" s="76">
        <v>1</v>
      </c>
      <c r="C96" s="117"/>
      <c r="D96" s="59"/>
      <c r="E96" s="59"/>
      <c r="F96" s="117"/>
      <c r="G96" s="385"/>
      <c r="H96" s="60"/>
      <c r="I96" s="386"/>
      <c r="J96" s="387"/>
      <c r="K96" s="388"/>
      <c r="L96" s="388"/>
      <c r="M96" s="386"/>
      <c r="N96" s="388"/>
      <c r="O96" s="83"/>
      <c r="P96" s="83"/>
      <c r="Q96" s="386"/>
      <c r="R96" s="386"/>
      <c r="S96" s="386"/>
      <c r="T96" s="389"/>
      <c r="U96" s="390"/>
      <c r="V96" s="260"/>
    </row>
    <row r="97" spans="1:23" x14ac:dyDescent="0.25">
      <c r="A97" s="1183"/>
      <c r="B97" s="77">
        <v>2</v>
      </c>
      <c r="C97" s="58"/>
      <c r="D97" s="52"/>
      <c r="E97" s="52"/>
      <c r="F97" s="58"/>
      <c r="G97" s="391"/>
      <c r="H97" s="58"/>
      <c r="I97" s="392"/>
      <c r="J97" s="393"/>
      <c r="K97" s="388"/>
      <c r="L97" s="394"/>
      <c r="M97" s="392"/>
      <c r="N97" s="394"/>
      <c r="O97" s="74"/>
      <c r="P97" s="74"/>
      <c r="Q97" s="392"/>
      <c r="R97" s="392" t="s">
        <v>222</v>
      </c>
      <c r="S97" s="392"/>
      <c r="T97" s="395"/>
      <c r="U97" s="396"/>
      <c r="V97" s="260"/>
    </row>
    <row r="98" spans="1:23" x14ac:dyDescent="0.25">
      <c r="A98" s="1183"/>
      <c r="B98" s="77">
        <v>3</v>
      </c>
      <c r="C98" s="58"/>
      <c r="D98" s="52"/>
      <c r="E98" s="52"/>
      <c r="F98" s="58"/>
      <c r="G98" s="391"/>
      <c r="H98" s="58"/>
      <c r="I98" s="392"/>
      <c r="J98" s="393"/>
      <c r="K98" s="388"/>
      <c r="L98" s="394"/>
      <c r="M98" s="392"/>
      <c r="N98" s="394"/>
      <c r="O98" s="74"/>
      <c r="P98" s="74"/>
      <c r="Q98" s="392"/>
      <c r="R98" s="392"/>
      <c r="S98" s="392"/>
      <c r="T98" s="395"/>
      <c r="U98" s="396"/>
      <c r="V98" s="260"/>
    </row>
    <row r="99" spans="1:23" x14ac:dyDescent="0.25">
      <c r="A99" s="1183"/>
      <c r="B99" s="77">
        <v>4</v>
      </c>
      <c r="C99" s="58"/>
      <c r="D99" s="52"/>
      <c r="E99" s="52"/>
      <c r="F99" s="58"/>
      <c r="G99" s="391"/>
      <c r="H99" s="58"/>
      <c r="I99" s="392"/>
      <c r="J99" s="393"/>
      <c r="K99" s="388"/>
      <c r="L99" s="394"/>
      <c r="M99" s="392"/>
      <c r="N99" s="394"/>
      <c r="O99" s="74"/>
      <c r="P99" s="74"/>
      <c r="Q99" s="392"/>
      <c r="R99" s="392"/>
      <c r="S99" s="392"/>
      <c r="T99" s="395"/>
      <c r="U99" s="396"/>
      <c r="V99" s="260"/>
    </row>
    <row r="100" spans="1:23" x14ac:dyDescent="0.25">
      <c r="A100" s="1183"/>
      <c r="B100" s="77">
        <v>5</v>
      </c>
      <c r="C100" s="58"/>
      <c r="D100" s="52"/>
      <c r="E100" s="52"/>
      <c r="F100" s="58"/>
      <c r="G100" s="391"/>
      <c r="H100" s="58"/>
      <c r="I100" s="392"/>
      <c r="J100" s="393"/>
      <c r="K100" s="388"/>
      <c r="L100" s="394"/>
      <c r="M100" s="392"/>
      <c r="N100" s="394"/>
      <c r="O100" s="74"/>
      <c r="P100" s="74"/>
      <c r="Q100" s="392"/>
      <c r="R100" s="392"/>
      <c r="S100" s="392"/>
      <c r="T100" s="395"/>
      <c r="U100" s="396"/>
      <c r="V100" s="260"/>
    </row>
    <row r="101" spans="1:23" x14ac:dyDescent="0.25">
      <c r="A101" s="1183"/>
      <c r="B101" s="77">
        <v>6</v>
      </c>
      <c r="C101" s="58"/>
      <c r="D101" s="52"/>
      <c r="E101" s="52"/>
      <c r="F101" s="58"/>
      <c r="G101" s="391"/>
      <c r="H101" s="58"/>
      <c r="I101" s="392"/>
      <c r="J101" s="393"/>
      <c r="K101" s="388"/>
      <c r="L101" s="394"/>
      <c r="M101" s="392"/>
      <c r="N101" s="394"/>
      <c r="O101" s="74"/>
      <c r="P101" s="74"/>
      <c r="Q101" s="392"/>
      <c r="R101" s="392"/>
      <c r="S101" s="392"/>
      <c r="T101" s="395"/>
      <c r="U101" s="396"/>
      <c r="V101" s="260"/>
    </row>
    <row r="102" spans="1:23" x14ac:dyDescent="0.25">
      <c r="A102" s="1183"/>
      <c r="B102" s="77">
        <v>7</v>
      </c>
      <c r="C102" s="58"/>
      <c r="D102" s="52"/>
      <c r="E102" s="52"/>
      <c r="F102" s="58"/>
      <c r="G102" s="391"/>
      <c r="H102" s="58"/>
      <c r="I102" s="392"/>
      <c r="J102" s="393"/>
      <c r="K102" s="388"/>
      <c r="L102" s="394"/>
      <c r="M102" s="392"/>
      <c r="N102" s="394"/>
      <c r="O102" s="74"/>
      <c r="P102" s="74"/>
      <c r="Q102" s="392"/>
      <c r="R102" s="392"/>
      <c r="S102" s="392"/>
      <c r="T102" s="395"/>
      <c r="U102" s="396"/>
      <c r="V102" s="260"/>
    </row>
    <row r="103" spans="1:23" x14ac:dyDescent="0.25">
      <c r="A103" s="1183"/>
      <c r="B103" s="77">
        <v>8</v>
      </c>
      <c r="C103" s="58"/>
      <c r="D103" s="52"/>
      <c r="E103" s="52"/>
      <c r="F103" s="58"/>
      <c r="G103" s="391"/>
      <c r="H103" s="58"/>
      <c r="I103" s="392"/>
      <c r="J103" s="393"/>
      <c r="K103" s="388"/>
      <c r="L103" s="394"/>
      <c r="M103" s="392"/>
      <c r="N103" s="394"/>
      <c r="O103" s="74"/>
      <c r="P103" s="74"/>
      <c r="Q103" s="392"/>
      <c r="R103" s="392"/>
      <c r="S103" s="392"/>
      <c r="T103" s="395"/>
      <c r="U103" s="396"/>
      <c r="V103" s="260"/>
    </row>
    <row r="104" spans="1:23" x14ac:dyDescent="0.25">
      <c r="A104" s="1183"/>
      <c r="B104" s="77">
        <v>9</v>
      </c>
      <c r="C104" s="58"/>
      <c r="D104" s="52"/>
      <c r="E104" s="52"/>
      <c r="F104" s="58"/>
      <c r="G104" s="391"/>
      <c r="H104" s="58"/>
      <c r="I104" s="392"/>
      <c r="J104" s="393"/>
      <c r="K104" s="388"/>
      <c r="L104" s="394"/>
      <c r="M104" s="392"/>
      <c r="N104" s="394"/>
      <c r="O104" s="74"/>
      <c r="P104" s="74"/>
      <c r="Q104" s="392"/>
      <c r="R104" s="392"/>
      <c r="S104" s="392"/>
      <c r="T104" s="395"/>
      <c r="U104" s="396"/>
      <c r="V104" s="260"/>
    </row>
    <row r="105" spans="1:23" ht="15.75" thickBot="1" x14ac:dyDescent="0.3">
      <c r="A105" s="1184"/>
      <c r="B105" s="78">
        <v>10</v>
      </c>
      <c r="C105" s="67"/>
      <c r="D105" s="66"/>
      <c r="E105" s="66"/>
      <c r="F105" s="67"/>
      <c r="G105" s="397"/>
      <c r="H105" s="67"/>
      <c r="I105" s="398"/>
      <c r="J105" s="399"/>
      <c r="K105" s="586"/>
      <c r="L105" s="400"/>
      <c r="M105" s="398"/>
      <c r="N105" s="400"/>
      <c r="O105" s="75"/>
      <c r="P105" s="75"/>
      <c r="Q105" s="398"/>
      <c r="R105" s="398"/>
      <c r="S105" s="398"/>
      <c r="T105" s="401"/>
      <c r="U105" s="402"/>
      <c r="V105" s="260"/>
    </row>
    <row r="106" spans="1:23" ht="25.5" thickBot="1" x14ac:dyDescent="0.3">
      <c r="A106" s="68"/>
      <c r="B106" s="53"/>
      <c r="C106" s="53"/>
      <c r="D106" s="53"/>
      <c r="E106" s="250" t="s">
        <v>223</v>
      </c>
      <c r="F106" s="251">
        <f>COUNTA(F96:F105)</f>
        <v>0</v>
      </c>
      <c r="G106" s="252">
        <f>COUNTA(G96:G105)</f>
        <v>0</v>
      </c>
      <c r="H106" s="403"/>
      <c r="I106" s="403"/>
      <c r="J106" s="404"/>
      <c r="K106" s="404"/>
      <c r="L106" s="403"/>
      <c r="M106" s="1083" t="s">
        <v>354</v>
      </c>
      <c r="N106" s="1084"/>
      <c r="O106" s="587">
        <f>SUM(O96:O105)</f>
        <v>0</v>
      </c>
      <c r="P106" s="588">
        <f>SUM(P96:P105)</f>
        <v>0</v>
      </c>
      <c r="Q106" s="53"/>
      <c r="S106" s="53"/>
      <c r="T106" s="57"/>
      <c r="U106" s="405"/>
      <c r="V106" s="406"/>
      <c r="W106" s="407"/>
    </row>
    <row r="107" spans="1:23" ht="15.75" thickBot="1" x14ac:dyDescent="0.3">
      <c r="A107" s="408"/>
      <c r="B107" s="409"/>
      <c r="C107" s="342"/>
      <c r="D107" s="342"/>
      <c r="E107" s="342"/>
      <c r="F107" s="409"/>
      <c r="G107" s="342"/>
      <c r="H107" s="342"/>
      <c r="I107" s="409"/>
      <c r="J107" s="409"/>
      <c r="K107" s="409"/>
      <c r="L107" s="342"/>
      <c r="M107" s="342"/>
      <c r="N107" s="342"/>
      <c r="O107" s="342"/>
      <c r="P107" s="342"/>
      <c r="Q107" s="342"/>
      <c r="R107" s="342"/>
      <c r="S107" s="342"/>
      <c r="T107" s="410"/>
      <c r="U107" s="411"/>
      <c r="V107" s="348"/>
    </row>
    <row r="108" spans="1:23" ht="31.5" customHeight="1" thickBot="1" x14ac:dyDescent="0.3">
      <c r="A108" s="378"/>
      <c r="B108" s="256"/>
      <c r="C108" s="187"/>
      <c r="D108" s="187"/>
      <c r="E108" s="187"/>
      <c r="F108" s="256"/>
      <c r="G108" s="187"/>
      <c r="H108" s="187"/>
      <c r="I108" s="256"/>
      <c r="J108" s="256"/>
      <c r="K108" s="256"/>
      <c r="L108" s="187"/>
      <c r="M108" s="187"/>
      <c r="N108" s="187"/>
      <c r="O108" s="187"/>
      <c r="P108" s="187"/>
      <c r="Q108" s="187"/>
      <c r="R108" s="187"/>
      <c r="S108" s="187"/>
      <c r="T108" s="379"/>
      <c r="U108" s="379"/>
      <c r="V108" s="258"/>
    </row>
    <row r="109" spans="1:23" ht="32.25" customHeight="1" thickBot="1" x14ac:dyDescent="0.3">
      <c r="A109" s="82" t="s">
        <v>9</v>
      </c>
      <c r="B109" s="1100" t="s">
        <v>63</v>
      </c>
      <c r="C109" s="1101"/>
      <c r="E109" s="1185" t="s">
        <v>189</v>
      </c>
      <c r="F109" s="1186"/>
      <c r="G109" s="1104">
        <f>VLOOKUP(B109,'Urbano.Piano inv. forn'!$D$100:$H$119,3,FALSE)</f>
        <v>0</v>
      </c>
      <c r="H109" s="1105"/>
      <c r="I109" s="44"/>
      <c r="J109" s="1185" t="s">
        <v>190</v>
      </c>
      <c r="K109" s="1187"/>
      <c r="L109" s="1186"/>
      <c r="M109" s="1104">
        <f>VLOOKUP(B109,'Urbano.Piano inv. forn'!$D$100:$H$119,4,FALSE)</f>
        <v>0</v>
      </c>
      <c r="N109" s="1105"/>
      <c r="P109" s="88" t="s">
        <v>191</v>
      </c>
      <c r="Q109" s="380"/>
      <c r="S109" s="89" t="s">
        <v>192</v>
      </c>
      <c r="T109" s="1085"/>
      <c r="U109" s="1086"/>
      <c r="V109" s="260"/>
    </row>
    <row r="110" spans="1:23" ht="13.5" customHeight="1" thickBot="1" x14ac:dyDescent="0.3">
      <c r="A110" s="68"/>
      <c r="B110" s="54"/>
      <c r="C110" s="54"/>
      <c r="E110" s="55"/>
      <c r="F110" s="55"/>
      <c r="G110" s="56"/>
      <c r="H110" s="56"/>
      <c r="I110" s="44"/>
      <c r="J110" s="55"/>
      <c r="K110" s="55"/>
      <c r="L110" s="55"/>
      <c r="M110" s="56"/>
      <c r="N110" s="56"/>
      <c r="P110" s="57"/>
      <c r="S110" s="53"/>
      <c r="T110" s="381"/>
      <c r="V110" s="69"/>
      <c r="W110" s="377"/>
    </row>
    <row r="111" spans="1:23" ht="33.75" customHeight="1" thickBot="1" x14ac:dyDescent="0.3">
      <c r="A111" s="1188" t="s">
        <v>12</v>
      </c>
      <c r="B111" s="1189"/>
      <c r="C111" s="1189"/>
      <c r="D111" s="1190"/>
      <c r="E111" s="1090">
        <f>VLOOKUP(B109,'Urbano.Piano inv. forn'!$D$100:$V$119,17,FALSE)</f>
        <v>0</v>
      </c>
      <c r="F111" s="1091"/>
      <c r="G111" s="1091"/>
      <c r="H111" s="1092"/>
      <c r="I111" s="44"/>
      <c r="J111" s="1191" t="s">
        <v>56</v>
      </c>
      <c r="K111" s="1192"/>
      <c r="L111" s="1193"/>
      <c r="M111" s="1090">
        <f>VLOOKUP(B109,'Urbano.Piano inv. forn'!$D$100:$V$119,19,FALSE)</f>
        <v>0</v>
      </c>
      <c r="N111" s="1092"/>
      <c r="O111" s="65"/>
      <c r="P111" s="89" t="s">
        <v>14</v>
      </c>
      <c r="Q111" s="70">
        <f>M111+E111</f>
        <v>0</v>
      </c>
      <c r="S111" s="89" t="s">
        <v>193</v>
      </c>
      <c r="T111" s="1085"/>
      <c r="U111" s="1086"/>
      <c r="V111" s="69"/>
      <c r="W111" s="377"/>
    </row>
    <row r="112" spans="1:23" ht="21.75" customHeight="1" thickBot="1" x14ac:dyDescent="0.3">
      <c r="A112" s="71"/>
      <c r="B112" s="72"/>
      <c r="C112" s="72"/>
      <c r="D112" s="72"/>
      <c r="E112" s="73"/>
      <c r="F112" s="73"/>
      <c r="G112" s="73"/>
      <c r="H112" s="73"/>
      <c r="I112" s="44"/>
      <c r="J112" s="55"/>
      <c r="K112" s="55"/>
      <c r="L112" s="55"/>
      <c r="M112" s="73"/>
      <c r="N112" s="73"/>
      <c r="O112" s="65"/>
      <c r="P112" s="53"/>
      <c r="Q112" s="65"/>
      <c r="S112" s="53"/>
      <c r="T112" s="382"/>
      <c r="U112" s="382"/>
      <c r="V112" s="69"/>
      <c r="W112" s="377"/>
    </row>
    <row r="113" spans="1:23" s="101" customFormat="1" ht="72" customHeight="1" x14ac:dyDescent="0.25">
      <c r="A113" s="1177" t="s">
        <v>194</v>
      </c>
      <c r="B113" s="1179" t="s">
        <v>195</v>
      </c>
      <c r="C113" s="1179" t="s">
        <v>196</v>
      </c>
      <c r="D113" s="84" t="s">
        <v>197</v>
      </c>
      <c r="E113" s="85" t="s">
        <v>198</v>
      </c>
      <c r="F113" s="84" t="s">
        <v>199</v>
      </c>
      <c r="G113" s="84" t="s">
        <v>200</v>
      </c>
      <c r="H113" s="86" t="s">
        <v>168</v>
      </c>
      <c r="I113" s="86" t="s">
        <v>201</v>
      </c>
      <c r="J113" s="86" t="s">
        <v>202</v>
      </c>
      <c r="K113" s="86" t="s">
        <v>444</v>
      </c>
      <c r="L113" s="86" t="s">
        <v>203</v>
      </c>
      <c r="M113" s="86" t="s">
        <v>204</v>
      </c>
      <c r="N113" s="86" t="s">
        <v>205</v>
      </c>
      <c r="O113" s="86" t="s">
        <v>206</v>
      </c>
      <c r="P113" s="86" t="s">
        <v>207</v>
      </c>
      <c r="Q113" s="86" t="s">
        <v>208</v>
      </c>
      <c r="R113" s="86" t="s">
        <v>209</v>
      </c>
      <c r="S113" s="86" t="s">
        <v>210</v>
      </c>
      <c r="T113" s="86" t="s">
        <v>470</v>
      </c>
      <c r="U113" s="1181" t="s">
        <v>211</v>
      </c>
      <c r="V113" s="383"/>
    </row>
    <row r="114" spans="1:23" s="101" customFormat="1" ht="28.5" customHeight="1" thickBot="1" x14ac:dyDescent="0.3">
      <c r="A114" s="1178"/>
      <c r="B114" s="1180"/>
      <c r="C114" s="1180"/>
      <c r="D114" s="87" t="s">
        <v>212</v>
      </c>
      <c r="E114" s="87" t="s">
        <v>213</v>
      </c>
      <c r="F114" s="87" t="s">
        <v>214</v>
      </c>
      <c r="G114" s="87" t="s">
        <v>214</v>
      </c>
      <c r="H114" s="87" t="s">
        <v>175</v>
      </c>
      <c r="I114" s="87" t="s">
        <v>29</v>
      </c>
      <c r="J114" s="87" t="s">
        <v>215</v>
      </c>
      <c r="K114" s="87" t="s">
        <v>216</v>
      </c>
      <c r="L114" s="87" t="s">
        <v>216</v>
      </c>
      <c r="M114" s="87" t="s">
        <v>217</v>
      </c>
      <c r="N114" s="87" t="s">
        <v>216</v>
      </c>
      <c r="O114" s="87" t="s">
        <v>218</v>
      </c>
      <c r="P114" s="87" t="s">
        <v>446</v>
      </c>
      <c r="Q114" s="87" t="s">
        <v>219</v>
      </c>
      <c r="R114" s="87" t="s">
        <v>220</v>
      </c>
      <c r="S114" s="87" t="s">
        <v>221</v>
      </c>
      <c r="T114" s="87" t="s">
        <v>471</v>
      </c>
      <c r="U114" s="1182"/>
      <c r="V114" s="383"/>
    </row>
    <row r="115" spans="1:23" ht="15" customHeight="1" x14ac:dyDescent="0.25">
      <c r="A115" s="1183" t="str">
        <f>B109</f>
        <v>urb.e.1</v>
      </c>
      <c r="B115" s="76">
        <v>1</v>
      </c>
      <c r="C115" s="117"/>
      <c r="D115" s="59"/>
      <c r="E115" s="59"/>
      <c r="F115" s="117"/>
      <c r="G115" s="385"/>
      <c r="H115" s="60"/>
      <c r="I115" s="386"/>
      <c r="J115" s="387"/>
      <c r="K115" s="388"/>
      <c r="L115" s="388"/>
      <c r="M115" s="386"/>
      <c r="N115" s="388"/>
      <c r="O115" s="83"/>
      <c r="P115" s="83"/>
      <c r="Q115" s="386"/>
      <c r="R115" s="386"/>
      <c r="S115" s="386"/>
      <c r="T115" s="389"/>
      <c r="U115" s="390"/>
      <c r="V115" s="260"/>
    </row>
    <row r="116" spans="1:23" x14ac:dyDescent="0.25">
      <c r="A116" s="1183"/>
      <c r="B116" s="77">
        <v>2</v>
      </c>
      <c r="C116" s="58"/>
      <c r="D116" s="52"/>
      <c r="E116" s="52"/>
      <c r="F116" s="58"/>
      <c r="G116" s="391"/>
      <c r="H116" s="58"/>
      <c r="I116" s="392"/>
      <c r="J116" s="393"/>
      <c r="K116" s="388"/>
      <c r="L116" s="394"/>
      <c r="M116" s="392"/>
      <c r="N116" s="394"/>
      <c r="O116" s="74"/>
      <c r="P116" s="74"/>
      <c r="Q116" s="392"/>
      <c r="R116" s="392" t="s">
        <v>222</v>
      </c>
      <c r="S116" s="392"/>
      <c r="T116" s="395"/>
      <c r="U116" s="396"/>
      <c r="V116" s="260"/>
    </row>
    <row r="117" spans="1:23" x14ac:dyDescent="0.25">
      <c r="A117" s="1183"/>
      <c r="B117" s="77">
        <v>3</v>
      </c>
      <c r="C117" s="58"/>
      <c r="D117" s="52"/>
      <c r="E117" s="52"/>
      <c r="F117" s="58"/>
      <c r="G117" s="391"/>
      <c r="H117" s="58"/>
      <c r="I117" s="392"/>
      <c r="J117" s="393"/>
      <c r="K117" s="388"/>
      <c r="L117" s="394"/>
      <c r="M117" s="392"/>
      <c r="N117" s="394"/>
      <c r="O117" s="74"/>
      <c r="P117" s="74"/>
      <c r="Q117" s="392"/>
      <c r="R117" s="392"/>
      <c r="S117" s="392"/>
      <c r="T117" s="395"/>
      <c r="U117" s="396"/>
      <c r="V117" s="260"/>
    </row>
    <row r="118" spans="1:23" x14ac:dyDescent="0.25">
      <c r="A118" s="1183"/>
      <c r="B118" s="77">
        <v>4</v>
      </c>
      <c r="C118" s="58"/>
      <c r="D118" s="52"/>
      <c r="E118" s="52"/>
      <c r="F118" s="58"/>
      <c r="G118" s="391"/>
      <c r="H118" s="58"/>
      <c r="I118" s="392"/>
      <c r="J118" s="393"/>
      <c r="K118" s="388"/>
      <c r="L118" s="394"/>
      <c r="M118" s="392"/>
      <c r="N118" s="394"/>
      <c r="O118" s="74"/>
      <c r="P118" s="74"/>
      <c r="Q118" s="392"/>
      <c r="R118" s="392"/>
      <c r="S118" s="392"/>
      <c r="T118" s="395"/>
      <c r="U118" s="396"/>
      <c r="V118" s="260"/>
    </row>
    <row r="119" spans="1:23" x14ac:dyDescent="0.25">
      <c r="A119" s="1183"/>
      <c r="B119" s="77">
        <v>5</v>
      </c>
      <c r="C119" s="58"/>
      <c r="D119" s="52"/>
      <c r="E119" s="52"/>
      <c r="F119" s="58"/>
      <c r="G119" s="391"/>
      <c r="H119" s="58"/>
      <c r="I119" s="392"/>
      <c r="J119" s="393"/>
      <c r="K119" s="388"/>
      <c r="L119" s="394"/>
      <c r="M119" s="392"/>
      <c r="N119" s="394"/>
      <c r="O119" s="74"/>
      <c r="P119" s="74"/>
      <c r="Q119" s="392"/>
      <c r="R119" s="392"/>
      <c r="S119" s="392"/>
      <c r="T119" s="395"/>
      <c r="U119" s="396"/>
      <c r="V119" s="260"/>
    </row>
    <row r="120" spans="1:23" x14ac:dyDescent="0.25">
      <c r="A120" s="1183"/>
      <c r="B120" s="77">
        <v>6</v>
      </c>
      <c r="C120" s="58"/>
      <c r="D120" s="52"/>
      <c r="E120" s="52"/>
      <c r="F120" s="58"/>
      <c r="G120" s="391"/>
      <c r="H120" s="58"/>
      <c r="I120" s="392"/>
      <c r="J120" s="393"/>
      <c r="K120" s="388"/>
      <c r="L120" s="394"/>
      <c r="M120" s="392"/>
      <c r="N120" s="394"/>
      <c r="O120" s="74"/>
      <c r="P120" s="74"/>
      <c r="Q120" s="392"/>
      <c r="R120" s="392"/>
      <c r="S120" s="392"/>
      <c r="T120" s="395"/>
      <c r="U120" s="396"/>
      <c r="V120" s="260"/>
    </row>
    <row r="121" spans="1:23" x14ac:dyDescent="0.25">
      <c r="A121" s="1183"/>
      <c r="B121" s="77">
        <v>7</v>
      </c>
      <c r="C121" s="58"/>
      <c r="D121" s="52"/>
      <c r="E121" s="52"/>
      <c r="F121" s="58"/>
      <c r="G121" s="391"/>
      <c r="H121" s="58"/>
      <c r="I121" s="392"/>
      <c r="J121" s="393"/>
      <c r="K121" s="388"/>
      <c r="L121" s="394"/>
      <c r="M121" s="392"/>
      <c r="N121" s="394"/>
      <c r="O121" s="74"/>
      <c r="P121" s="74"/>
      <c r="Q121" s="392"/>
      <c r="R121" s="392"/>
      <c r="S121" s="392"/>
      <c r="T121" s="395"/>
      <c r="U121" s="396"/>
      <c r="V121" s="260"/>
    </row>
    <row r="122" spans="1:23" x14ac:dyDescent="0.25">
      <c r="A122" s="1183"/>
      <c r="B122" s="77">
        <v>8</v>
      </c>
      <c r="C122" s="58"/>
      <c r="D122" s="52"/>
      <c r="E122" s="52"/>
      <c r="F122" s="58"/>
      <c r="G122" s="391"/>
      <c r="H122" s="58"/>
      <c r="I122" s="392"/>
      <c r="J122" s="393"/>
      <c r="K122" s="388"/>
      <c r="L122" s="394"/>
      <c r="M122" s="392"/>
      <c r="N122" s="394"/>
      <c r="O122" s="74"/>
      <c r="P122" s="74"/>
      <c r="Q122" s="392"/>
      <c r="R122" s="392"/>
      <c r="S122" s="392"/>
      <c r="T122" s="395"/>
      <c r="U122" s="396"/>
      <c r="V122" s="260"/>
    </row>
    <row r="123" spans="1:23" x14ac:dyDescent="0.25">
      <c r="A123" s="1183"/>
      <c r="B123" s="77">
        <v>9</v>
      </c>
      <c r="C123" s="58"/>
      <c r="D123" s="52"/>
      <c r="E123" s="52"/>
      <c r="F123" s="58"/>
      <c r="G123" s="391"/>
      <c r="H123" s="58"/>
      <c r="I123" s="392"/>
      <c r="J123" s="393"/>
      <c r="K123" s="388"/>
      <c r="L123" s="394"/>
      <c r="M123" s="392"/>
      <c r="N123" s="394"/>
      <c r="O123" s="74"/>
      <c r="P123" s="74"/>
      <c r="Q123" s="392"/>
      <c r="R123" s="392"/>
      <c r="S123" s="392"/>
      <c r="T123" s="395"/>
      <c r="U123" s="396"/>
      <c r="V123" s="260"/>
    </row>
    <row r="124" spans="1:23" ht="15.75" thickBot="1" x14ac:dyDescent="0.3">
      <c r="A124" s="1184"/>
      <c r="B124" s="78">
        <v>10</v>
      </c>
      <c r="C124" s="67"/>
      <c r="D124" s="66"/>
      <c r="E124" s="66"/>
      <c r="F124" s="67"/>
      <c r="G124" s="397"/>
      <c r="H124" s="67"/>
      <c r="I124" s="398"/>
      <c r="J124" s="399"/>
      <c r="K124" s="586"/>
      <c r="L124" s="400"/>
      <c r="M124" s="398"/>
      <c r="N124" s="400"/>
      <c r="O124" s="75"/>
      <c r="P124" s="75"/>
      <c r="Q124" s="398"/>
      <c r="R124" s="398"/>
      <c r="S124" s="398"/>
      <c r="T124" s="401"/>
      <c r="U124" s="402"/>
      <c r="V124" s="260"/>
    </row>
    <row r="125" spans="1:23" ht="25.5" thickBot="1" x14ac:dyDescent="0.3">
      <c r="A125" s="68"/>
      <c r="B125" s="53"/>
      <c r="C125" s="53"/>
      <c r="D125" s="53"/>
      <c r="E125" s="250" t="s">
        <v>223</v>
      </c>
      <c r="F125" s="251">
        <f>COUNTA(F115:F124)</f>
        <v>0</v>
      </c>
      <c r="G125" s="252">
        <f>COUNTA(G115:G124)</f>
        <v>0</v>
      </c>
      <c r="H125" s="403"/>
      <c r="I125" s="403"/>
      <c r="J125" s="404"/>
      <c r="K125" s="404"/>
      <c r="L125" s="403"/>
      <c r="M125" s="1083" t="s">
        <v>354</v>
      </c>
      <c r="N125" s="1084"/>
      <c r="O125" s="587">
        <f>SUM(O115:O124)</f>
        <v>0</v>
      </c>
      <c r="P125" s="588">
        <f>SUM(P115:P124)</f>
        <v>0</v>
      </c>
      <c r="Q125" s="53"/>
      <c r="S125" s="53"/>
      <c r="T125" s="57"/>
      <c r="U125" s="405"/>
      <c r="V125" s="406"/>
      <c r="W125" s="407"/>
    </row>
    <row r="126" spans="1:23" ht="15.75" thickBot="1" x14ac:dyDescent="0.3">
      <c r="A126" s="408"/>
      <c r="B126" s="409"/>
      <c r="C126" s="342"/>
      <c r="D126" s="342"/>
      <c r="E126" s="342"/>
      <c r="F126" s="409"/>
      <c r="G126" s="342"/>
      <c r="H126" s="342"/>
      <c r="I126" s="409"/>
      <c r="J126" s="409"/>
      <c r="K126" s="409"/>
      <c r="L126" s="342"/>
      <c r="M126" s="342"/>
      <c r="N126" s="342"/>
      <c r="O126" s="342"/>
      <c r="P126" s="342"/>
      <c r="Q126" s="342"/>
      <c r="R126" s="342"/>
      <c r="S126" s="342"/>
      <c r="T126" s="410"/>
      <c r="U126" s="411"/>
      <c r="V126" s="348"/>
    </row>
    <row r="127" spans="1:23" ht="31.5" customHeight="1" thickBot="1" x14ac:dyDescent="0.3">
      <c r="A127" s="378"/>
      <c r="B127" s="256"/>
      <c r="C127" s="187"/>
      <c r="D127" s="187"/>
      <c r="E127" s="187"/>
      <c r="F127" s="256"/>
      <c r="G127" s="187"/>
      <c r="H127" s="187"/>
      <c r="I127" s="256"/>
      <c r="J127" s="256"/>
      <c r="K127" s="256"/>
      <c r="L127" s="187"/>
      <c r="M127" s="187"/>
      <c r="N127" s="187"/>
      <c r="O127" s="187"/>
      <c r="P127" s="187"/>
      <c r="Q127" s="187"/>
      <c r="R127" s="187"/>
      <c r="S127" s="187"/>
      <c r="T127" s="379"/>
      <c r="U127" s="379"/>
      <c r="V127" s="258"/>
    </row>
    <row r="128" spans="1:23" ht="32.25" customHeight="1" thickBot="1" x14ac:dyDescent="0.3">
      <c r="A128" s="82" t="s">
        <v>9</v>
      </c>
      <c r="B128" s="1100" t="s">
        <v>63</v>
      </c>
      <c r="C128" s="1101"/>
      <c r="E128" s="1185" t="s">
        <v>189</v>
      </c>
      <c r="F128" s="1186"/>
      <c r="G128" s="1104">
        <f>VLOOKUP(B128,'Urbano.Piano inv. forn'!$D$100:$H$119,3,FALSE)</f>
        <v>0</v>
      </c>
      <c r="H128" s="1105"/>
      <c r="I128" s="44"/>
      <c r="J128" s="1185" t="s">
        <v>190</v>
      </c>
      <c r="K128" s="1187"/>
      <c r="L128" s="1186"/>
      <c r="M128" s="1104">
        <f>VLOOKUP(B128,'Urbano.Piano inv. forn'!$D$100:$H$119,4,FALSE)</f>
        <v>0</v>
      </c>
      <c r="N128" s="1105"/>
      <c r="P128" s="88" t="s">
        <v>191</v>
      </c>
      <c r="Q128" s="380"/>
      <c r="S128" s="89" t="s">
        <v>192</v>
      </c>
      <c r="T128" s="1085"/>
      <c r="U128" s="1086"/>
      <c r="V128" s="260"/>
    </row>
    <row r="129" spans="1:23" ht="13.5" customHeight="1" thickBot="1" x14ac:dyDescent="0.3">
      <c r="A129" s="68"/>
      <c r="B129" s="54"/>
      <c r="C129" s="54"/>
      <c r="E129" s="55"/>
      <c r="F129" s="55"/>
      <c r="G129" s="56"/>
      <c r="H129" s="56"/>
      <c r="I129" s="44"/>
      <c r="J129" s="55"/>
      <c r="K129" s="55"/>
      <c r="L129" s="55"/>
      <c r="M129" s="56"/>
      <c r="N129" s="56"/>
      <c r="P129" s="57"/>
      <c r="S129" s="53"/>
      <c r="T129" s="381"/>
      <c r="V129" s="69"/>
      <c r="W129" s="377"/>
    </row>
    <row r="130" spans="1:23" ht="33.75" customHeight="1" thickBot="1" x14ac:dyDescent="0.3">
      <c r="A130" s="1188" t="s">
        <v>12</v>
      </c>
      <c r="B130" s="1189"/>
      <c r="C130" s="1189"/>
      <c r="D130" s="1190"/>
      <c r="E130" s="1090">
        <f>VLOOKUP(B128,'Urbano.Piano inv. forn'!$D$100:$V$119,17,FALSE)</f>
        <v>0</v>
      </c>
      <c r="F130" s="1091"/>
      <c r="G130" s="1091"/>
      <c r="H130" s="1092"/>
      <c r="I130" s="44"/>
      <c r="J130" s="1191" t="s">
        <v>56</v>
      </c>
      <c r="K130" s="1192"/>
      <c r="L130" s="1193"/>
      <c r="M130" s="1090">
        <f>VLOOKUP(B128,'Urbano.Piano inv. forn'!$D$100:$V$119,19,FALSE)</f>
        <v>0</v>
      </c>
      <c r="N130" s="1092"/>
      <c r="O130" s="65"/>
      <c r="P130" s="89" t="s">
        <v>14</v>
      </c>
      <c r="Q130" s="70">
        <f>M130+E130</f>
        <v>0</v>
      </c>
      <c r="S130" s="89" t="s">
        <v>193</v>
      </c>
      <c r="T130" s="1085"/>
      <c r="U130" s="1086"/>
      <c r="V130" s="69"/>
      <c r="W130" s="377"/>
    </row>
    <row r="131" spans="1:23" ht="21.75" customHeight="1" thickBot="1" x14ac:dyDescent="0.3">
      <c r="A131" s="71"/>
      <c r="B131" s="72"/>
      <c r="C131" s="72"/>
      <c r="D131" s="72"/>
      <c r="E131" s="73"/>
      <c r="F131" s="73"/>
      <c r="G131" s="73"/>
      <c r="H131" s="73"/>
      <c r="I131" s="44"/>
      <c r="J131" s="55"/>
      <c r="K131" s="55"/>
      <c r="L131" s="55"/>
      <c r="M131" s="73"/>
      <c r="N131" s="73"/>
      <c r="O131" s="65"/>
      <c r="P131" s="53"/>
      <c r="Q131" s="65"/>
      <c r="S131" s="53"/>
      <c r="T131" s="382"/>
      <c r="U131" s="382"/>
      <c r="V131" s="69"/>
      <c r="W131" s="377"/>
    </row>
    <row r="132" spans="1:23" s="101" customFormat="1" ht="72" customHeight="1" x14ac:dyDescent="0.25">
      <c r="A132" s="1177" t="s">
        <v>194</v>
      </c>
      <c r="B132" s="1179" t="s">
        <v>195</v>
      </c>
      <c r="C132" s="1179" t="s">
        <v>196</v>
      </c>
      <c r="D132" s="84" t="s">
        <v>197</v>
      </c>
      <c r="E132" s="85" t="s">
        <v>198</v>
      </c>
      <c r="F132" s="84" t="s">
        <v>199</v>
      </c>
      <c r="G132" s="84" t="s">
        <v>200</v>
      </c>
      <c r="H132" s="86" t="s">
        <v>168</v>
      </c>
      <c r="I132" s="86" t="s">
        <v>201</v>
      </c>
      <c r="J132" s="86" t="s">
        <v>202</v>
      </c>
      <c r="K132" s="86" t="s">
        <v>444</v>
      </c>
      <c r="L132" s="86" t="s">
        <v>203</v>
      </c>
      <c r="M132" s="86" t="s">
        <v>204</v>
      </c>
      <c r="N132" s="86" t="s">
        <v>205</v>
      </c>
      <c r="O132" s="86" t="s">
        <v>206</v>
      </c>
      <c r="P132" s="86" t="s">
        <v>207</v>
      </c>
      <c r="Q132" s="86" t="s">
        <v>208</v>
      </c>
      <c r="R132" s="86" t="s">
        <v>209</v>
      </c>
      <c r="S132" s="86" t="s">
        <v>210</v>
      </c>
      <c r="T132" s="86" t="s">
        <v>470</v>
      </c>
      <c r="U132" s="1181" t="s">
        <v>211</v>
      </c>
      <c r="V132" s="383"/>
    </row>
    <row r="133" spans="1:23" s="101" customFormat="1" ht="28.5" customHeight="1" thickBot="1" x14ac:dyDescent="0.3">
      <c r="A133" s="1178"/>
      <c r="B133" s="1180"/>
      <c r="C133" s="1180"/>
      <c r="D133" s="87" t="s">
        <v>212</v>
      </c>
      <c r="E133" s="87" t="s">
        <v>213</v>
      </c>
      <c r="F133" s="87" t="s">
        <v>214</v>
      </c>
      <c r="G133" s="87" t="s">
        <v>214</v>
      </c>
      <c r="H133" s="87" t="s">
        <v>175</v>
      </c>
      <c r="I133" s="87" t="s">
        <v>29</v>
      </c>
      <c r="J133" s="87" t="s">
        <v>215</v>
      </c>
      <c r="K133" s="87" t="s">
        <v>216</v>
      </c>
      <c r="L133" s="87" t="s">
        <v>216</v>
      </c>
      <c r="M133" s="87" t="s">
        <v>217</v>
      </c>
      <c r="N133" s="87" t="s">
        <v>216</v>
      </c>
      <c r="O133" s="87" t="s">
        <v>218</v>
      </c>
      <c r="P133" s="87" t="s">
        <v>446</v>
      </c>
      <c r="Q133" s="87" t="s">
        <v>219</v>
      </c>
      <c r="R133" s="87" t="s">
        <v>220</v>
      </c>
      <c r="S133" s="87" t="s">
        <v>221</v>
      </c>
      <c r="T133" s="87" t="s">
        <v>471</v>
      </c>
      <c r="U133" s="1182"/>
      <c r="V133" s="383"/>
    </row>
    <row r="134" spans="1:23" ht="15" customHeight="1" x14ac:dyDescent="0.25">
      <c r="A134" s="1183" t="str">
        <f>B128</f>
        <v>urb.e.1</v>
      </c>
      <c r="B134" s="76">
        <v>1</v>
      </c>
      <c r="C134" s="117"/>
      <c r="D134" s="59"/>
      <c r="E134" s="59"/>
      <c r="F134" s="117"/>
      <c r="G134" s="385"/>
      <c r="H134" s="60"/>
      <c r="I134" s="386"/>
      <c r="J134" s="387"/>
      <c r="K134" s="388"/>
      <c r="L134" s="388"/>
      <c r="M134" s="386"/>
      <c r="N134" s="388"/>
      <c r="O134" s="83"/>
      <c r="P134" s="83"/>
      <c r="Q134" s="386"/>
      <c r="R134" s="386"/>
      <c r="S134" s="386"/>
      <c r="T134" s="389"/>
      <c r="U134" s="390"/>
      <c r="V134" s="260"/>
    </row>
    <row r="135" spans="1:23" x14ac:dyDescent="0.25">
      <c r="A135" s="1183"/>
      <c r="B135" s="77">
        <v>2</v>
      </c>
      <c r="C135" s="58"/>
      <c r="D135" s="52"/>
      <c r="E135" s="52"/>
      <c r="F135" s="58"/>
      <c r="G135" s="391"/>
      <c r="H135" s="58"/>
      <c r="I135" s="392"/>
      <c r="J135" s="393"/>
      <c r="K135" s="388"/>
      <c r="L135" s="394"/>
      <c r="M135" s="392"/>
      <c r="N135" s="394"/>
      <c r="O135" s="74"/>
      <c r="P135" s="74"/>
      <c r="Q135" s="392"/>
      <c r="R135" s="392" t="s">
        <v>222</v>
      </c>
      <c r="S135" s="392"/>
      <c r="T135" s="395"/>
      <c r="U135" s="396"/>
      <c r="V135" s="260"/>
    </row>
    <row r="136" spans="1:23" x14ac:dyDescent="0.25">
      <c r="A136" s="1183"/>
      <c r="B136" s="77">
        <v>3</v>
      </c>
      <c r="C136" s="58"/>
      <c r="D136" s="52"/>
      <c r="E136" s="52"/>
      <c r="F136" s="58"/>
      <c r="G136" s="391"/>
      <c r="H136" s="58"/>
      <c r="I136" s="392"/>
      <c r="J136" s="393"/>
      <c r="K136" s="388"/>
      <c r="L136" s="394"/>
      <c r="M136" s="392"/>
      <c r="N136" s="394"/>
      <c r="O136" s="74"/>
      <c r="P136" s="74"/>
      <c r="Q136" s="392"/>
      <c r="R136" s="392"/>
      <c r="S136" s="392"/>
      <c r="T136" s="395"/>
      <c r="U136" s="396"/>
      <c r="V136" s="260"/>
    </row>
    <row r="137" spans="1:23" x14ac:dyDescent="0.25">
      <c r="A137" s="1183"/>
      <c r="B137" s="77">
        <v>4</v>
      </c>
      <c r="C137" s="58"/>
      <c r="D137" s="52"/>
      <c r="E137" s="52"/>
      <c r="F137" s="58"/>
      <c r="G137" s="391"/>
      <c r="H137" s="58"/>
      <c r="I137" s="392"/>
      <c r="J137" s="393"/>
      <c r="K137" s="388"/>
      <c r="L137" s="394"/>
      <c r="M137" s="392"/>
      <c r="N137" s="394"/>
      <c r="O137" s="74"/>
      <c r="P137" s="74"/>
      <c r="Q137" s="392"/>
      <c r="R137" s="392"/>
      <c r="S137" s="392"/>
      <c r="T137" s="395"/>
      <c r="U137" s="396"/>
      <c r="V137" s="260"/>
    </row>
    <row r="138" spans="1:23" x14ac:dyDescent="0.25">
      <c r="A138" s="1183"/>
      <c r="B138" s="77">
        <v>5</v>
      </c>
      <c r="C138" s="58"/>
      <c r="D138" s="52"/>
      <c r="E138" s="52"/>
      <c r="F138" s="58"/>
      <c r="G138" s="391"/>
      <c r="H138" s="58"/>
      <c r="I138" s="392"/>
      <c r="J138" s="393"/>
      <c r="K138" s="388"/>
      <c r="L138" s="394"/>
      <c r="M138" s="392"/>
      <c r="N138" s="394"/>
      <c r="O138" s="74"/>
      <c r="P138" s="74"/>
      <c r="Q138" s="392"/>
      <c r="R138" s="392"/>
      <c r="S138" s="392"/>
      <c r="T138" s="395"/>
      <c r="U138" s="396"/>
      <c r="V138" s="260"/>
    </row>
    <row r="139" spans="1:23" x14ac:dyDescent="0.25">
      <c r="A139" s="1183"/>
      <c r="B139" s="77">
        <v>6</v>
      </c>
      <c r="C139" s="58"/>
      <c r="D139" s="52"/>
      <c r="E139" s="52"/>
      <c r="F139" s="58"/>
      <c r="G139" s="391"/>
      <c r="H139" s="58"/>
      <c r="I139" s="392"/>
      <c r="J139" s="393"/>
      <c r="K139" s="388"/>
      <c r="L139" s="394"/>
      <c r="M139" s="392"/>
      <c r="N139" s="394"/>
      <c r="O139" s="74"/>
      <c r="P139" s="74"/>
      <c r="Q139" s="392"/>
      <c r="R139" s="392"/>
      <c r="S139" s="392"/>
      <c r="T139" s="395"/>
      <c r="U139" s="396"/>
      <c r="V139" s="260"/>
    </row>
    <row r="140" spans="1:23" x14ac:dyDescent="0.25">
      <c r="A140" s="1183"/>
      <c r="B140" s="77">
        <v>7</v>
      </c>
      <c r="C140" s="58"/>
      <c r="D140" s="52"/>
      <c r="E140" s="52"/>
      <c r="F140" s="58"/>
      <c r="G140" s="391"/>
      <c r="H140" s="58"/>
      <c r="I140" s="392"/>
      <c r="J140" s="393"/>
      <c r="K140" s="388"/>
      <c r="L140" s="394"/>
      <c r="M140" s="392"/>
      <c r="N140" s="394"/>
      <c r="O140" s="74"/>
      <c r="P140" s="74"/>
      <c r="Q140" s="392"/>
      <c r="R140" s="392"/>
      <c r="S140" s="392"/>
      <c r="T140" s="395"/>
      <c r="U140" s="396"/>
      <c r="V140" s="260"/>
    </row>
    <row r="141" spans="1:23" x14ac:dyDescent="0.25">
      <c r="A141" s="1183"/>
      <c r="B141" s="77">
        <v>8</v>
      </c>
      <c r="C141" s="58"/>
      <c r="D141" s="52"/>
      <c r="E141" s="52"/>
      <c r="F141" s="58"/>
      <c r="G141" s="391"/>
      <c r="H141" s="58"/>
      <c r="I141" s="392"/>
      <c r="J141" s="393"/>
      <c r="K141" s="388"/>
      <c r="L141" s="394"/>
      <c r="M141" s="392"/>
      <c r="N141" s="394"/>
      <c r="O141" s="74"/>
      <c r="P141" s="74"/>
      <c r="Q141" s="392"/>
      <c r="R141" s="392"/>
      <c r="S141" s="392"/>
      <c r="T141" s="395"/>
      <c r="U141" s="396"/>
      <c r="V141" s="260"/>
    </row>
    <row r="142" spans="1:23" ht="15.75" thickBot="1" x14ac:dyDescent="0.3">
      <c r="A142" s="1183"/>
      <c r="B142" s="77">
        <v>9</v>
      </c>
      <c r="C142" s="58"/>
      <c r="D142" s="52"/>
      <c r="E142" s="52"/>
      <c r="F142" s="58"/>
      <c r="G142" s="391"/>
      <c r="H142" s="58"/>
      <c r="I142" s="392"/>
      <c r="J142" s="393"/>
      <c r="K142" s="388"/>
      <c r="L142" s="394"/>
      <c r="M142" s="418"/>
      <c r="N142" s="457"/>
      <c r="O142" s="458"/>
      <c r="P142" s="458"/>
      <c r="Q142" s="392"/>
      <c r="R142" s="392"/>
      <c r="S142" s="392"/>
      <c r="T142" s="395"/>
      <c r="U142" s="396"/>
      <c r="V142" s="260"/>
    </row>
    <row r="143" spans="1:23" ht="15.75" thickBot="1" x14ac:dyDescent="0.3">
      <c r="A143" s="1184"/>
      <c r="B143" s="78">
        <v>10</v>
      </c>
      <c r="C143" s="67"/>
      <c r="D143" s="66"/>
      <c r="E143" s="66"/>
      <c r="F143" s="67"/>
      <c r="G143" s="397"/>
      <c r="H143" s="67"/>
      <c r="I143" s="398"/>
      <c r="J143" s="399"/>
      <c r="K143" s="586"/>
      <c r="L143" s="604"/>
      <c r="M143" s="606"/>
      <c r="N143" s="607"/>
      <c r="O143" s="608"/>
      <c r="P143" s="609"/>
      <c r="Q143" s="605"/>
      <c r="R143" s="398"/>
      <c r="S143" s="398"/>
      <c r="T143" s="401"/>
      <c r="U143" s="402"/>
      <c r="V143" s="260"/>
    </row>
    <row r="144" spans="1:23" ht="25.5" thickBot="1" x14ac:dyDescent="0.3">
      <c r="A144" s="68"/>
      <c r="B144" s="53"/>
      <c r="C144" s="53"/>
      <c r="D144" s="53"/>
      <c r="E144" s="250" t="s">
        <v>223</v>
      </c>
      <c r="F144" s="251">
        <f>COUNTA(F134:F143)</f>
        <v>0</v>
      </c>
      <c r="G144" s="252">
        <f>COUNTA(G134:G143)</f>
        <v>0</v>
      </c>
      <c r="H144" s="403"/>
      <c r="I144" s="403"/>
      <c r="J144" s="404"/>
      <c r="K144" s="404"/>
      <c r="L144" s="403"/>
      <c r="M144" s="1083" t="s">
        <v>354</v>
      </c>
      <c r="N144" s="1084"/>
      <c r="O144" s="587">
        <f>SUM(O134:O143)</f>
        <v>0</v>
      </c>
      <c r="P144" s="588">
        <f>SUM(P134:P143)</f>
        <v>0</v>
      </c>
      <c r="Q144" s="53"/>
      <c r="S144" s="53"/>
      <c r="T144" s="57"/>
      <c r="U144" s="405"/>
      <c r="V144" s="406"/>
      <c r="W144" s="407"/>
    </row>
    <row r="145" spans="1:23" ht="15.75" thickBot="1" x14ac:dyDescent="0.3">
      <c r="A145" s="408"/>
      <c r="B145" s="409"/>
      <c r="C145" s="342"/>
      <c r="D145" s="342"/>
      <c r="E145" s="342"/>
      <c r="F145" s="409"/>
      <c r="G145" s="342"/>
      <c r="H145" s="342"/>
      <c r="I145" s="409"/>
      <c r="J145" s="409"/>
      <c r="K145" s="409"/>
      <c r="L145" s="342"/>
      <c r="M145" s="342"/>
      <c r="N145" s="342"/>
      <c r="O145" s="342"/>
      <c r="P145" s="342"/>
      <c r="Q145" s="342"/>
      <c r="R145" s="342"/>
      <c r="S145" s="342"/>
      <c r="T145" s="410"/>
      <c r="U145" s="411"/>
      <c r="V145" s="348"/>
    </row>
    <row r="146" spans="1:23" ht="31.5" customHeight="1" thickBot="1" x14ac:dyDescent="0.3">
      <c r="A146" s="378"/>
      <c r="B146" s="256"/>
      <c r="C146" s="187"/>
      <c r="D146" s="187"/>
      <c r="E146" s="187"/>
      <c r="F146" s="256"/>
      <c r="G146" s="187"/>
      <c r="H146" s="187"/>
      <c r="I146" s="256"/>
      <c r="J146" s="256"/>
      <c r="K146" s="256"/>
      <c r="L146" s="187"/>
      <c r="M146" s="187"/>
      <c r="N146" s="187"/>
      <c r="O146" s="187"/>
      <c r="P146" s="187"/>
      <c r="Q146" s="187"/>
      <c r="R146" s="187"/>
      <c r="S146" s="187"/>
      <c r="T146" s="379"/>
      <c r="U146" s="379"/>
      <c r="V146" s="258"/>
    </row>
    <row r="147" spans="1:23" ht="32.25" customHeight="1" thickBot="1" x14ac:dyDescent="0.3">
      <c r="A147" s="82" t="s">
        <v>9</v>
      </c>
      <c r="B147" s="1100" t="s">
        <v>63</v>
      </c>
      <c r="C147" s="1101"/>
      <c r="E147" s="1185" t="s">
        <v>189</v>
      </c>
      <c r="F147" s="1186"/>
      <c r="G147" s="1104">
        <f>VLOOKUP(B147,'Urbano.Piano inv. forn'!$D$100:$H$119,3,FALSE)</f>
        <v>0</v>
      </c>
      <c r="H147" s="1105"/>
      <c r="I147" s="44"/>
      <c r="J147" s="1185" t="s">
        <v>190</v>
      </c>
      <c r="K147" s="1187"/>
      <c r="L147" s="1186"/>
      <c r="M147" s="1104">
        <f>VLOOKUP(B147,'Urbano.Piano inv. forn'!$D$100:$H$119,4,FALSE)</f>
        <v>0</v>
      </c>
      <c r="N147" s="1105"/>
      <c r="P147" s="88" t="s">
        <v>191</v>
      </c>
      <c r="Q147" s="380"/>
      <c r="S147" s="89" t="s">
        <v>192</v>
      </c>
      <c r="T147" s="1085"/>
      <c r="U147" s="1086"/>
      <c r="V147" s="260"/>
    </row>
    <row r="148" spans="1:23" ht="13.5" customHeight="1" thickBot="1" x14ac:dyDescent="0.3">
      <c r="A148" s="68"/>
      <c r="B148" s="54"/>
      <c r="C148" s="54"/>
      <c r="E148" s="55"/>
      <c r="F148" s="55"/>
      <c r="G148" s="56"/>
      <c r="H148" s="56"/>
      <c r="I148" s="44"/>
      <c r="J148" s="55"/>
      <c r="K148" s="55"/>
      <c r="L148" s="55"/>
      <c r="M148" s="56"/>
      <c r="N148" s="56"/>
      <c r="P148" s="57"/>
      <c r="S148" s="53"/>
      <c r="T148" s="381"/>
      <c r="V148" s="69"/>
      <c r="W148" s="377"/>
    </row>
    <row r="149" spans="1:23" ht="33.75" customHeight="1" thickBot="1" x14ac:dyDescent="0.3">
      <c r="A149" s="1188" t="s">
        <v>12</v>
      </c>
      <c r="B149" s="1189"/>
      <c r="C149" s="1189"/>
      <c r="D149" s="1190"/>
      <c r="E149" s="1090">
        <f>VLOOKUP(B147,'Urbano.Piano inv. forn'!$D$100:$V$119,17,FALSE)</f>
        <v>0</v>
      </c>
      <c r="F149" s="1091"/>
      <c r="G149" s="1091"/>
      <c r="H149" s="1092"/>
      <c r="I149" s="44"/>
      <c r="J149" s="1191" t="s">
        <v>56</v>
      </c>
      <c r="K149" s="1192"/>
      <c r="L149" s="1193"/>
      <c r="M149" s="1090">
        <f>VLOOKUP(B147,'Urbano.Piano inv. forn'!$D$100:$V$119,19,FALSE)</f>
        <v>0</v>
      </c>
      <c r="N149" s="1092"/>
      <c r="O149" s="65"/>
      <c r="P149" s="89" t="s">
        <v>14</v>
      </c>
      <c r="Q149" s="70">
        <f>M149+E149</f>
        <v>0</v>
      </c>
      <c r="S149" s="89" t="s">
        <v>193</v>
      </c>
      <c r="T149" s="1085"/>
      <c r="U149" s="1086"/>
      <c r="V149" s="69"/>
      <c r="W149" s="377"/>
    </row>
    <row r="150" spans="1:23" ht="21.75" customHeight="1" thickBot="1" x14ac:dyDescent="0.3">
      <c r="A150" s="71"/>
      <c r="B150" s="72"/>
      <c r="C150" s="72"/>
      <c r="D150" s="72"/>
      <c r="E150" s="73"/>
      <c r="F150" s="73"/>
      <c r="G150" s="73"/>
      <c r="H150" s="73"/>
      <c r="I150" s="44"/>
      <c r="J150" s="55"/>
      <c r="K150" s="55"/>
      <c r="L150" s="55"/>
      <c r="M150" s="73"/>
      <c r="N150" s="73"/>
      <c r="O150" s="65"/>
      <c r="P150" s="53"/>
      <c r="Q150" s="65"/>
      <c r="S150" s="53"/>
      <c r="T150" s="382"/>
      <c r="U150" s="382"/>
      <c r="V150" s="69"/>
      <c r="W150" s="377"/>
    </row>
    <row r="151" spans="1:23" s="101" customFormat="1" ht="72" customHeight="1" x14ac:dyDescent="0.25">
      <c r="A151" s="1177" t="s">
        <v>194</v>
      </c>
      <c r="B151" s="1179" t="s">
        <v>195</v>
      </c>
      <c r="C151" s="1179" t="s">
        <v>196</v>
      </c>
      <c r="D151" s="84" t="s">
        <v>197</v>
      </c>
      <c r="E151" s="85" t="s">
        <v>198</v>
      </c>
      <c r="F151" s="84" t="s">
        <v>199</v>
      </c>
      <c r="G151" s="84" t="s">
        <v>200</v>
      </c>
      <c r="H151" s="86" t="s">
        <v>168</v>
      </c>
      <c r="I151" s="86" t="s">
        <v>201</v>
      </c>
      <c r="J151" s="86" t="s">
        <v>202</v>
      </c>
      <c r="K151" s="86" t="s">
        <v>444</v>
      </c>
      <c r="L151" s="86" t="s">
        <v>203</v>
      </c>
      <c r="M151" s="86" t="s">
        <v>204</v>
      </c>
      <c r="N151" s="86" t="s">
        <v>205</v>
      </c>
      <c r="O151" s="86" t="s">
        <v>206</v>
      </c>
      <c r="P151" s="86" t="s">
        <v>207</v>
      </c>
      <c r="Q151" s="86" t="s">
        <v>208</v>
      </c>
      <c r="R151" s="86" t="s">
        <v>209</v>
      </c>
      <c r="S151" s="86" t="s">
        <v>210</v>
      </c>
      <c r="T151" s="86" t="s">
        <v>470</v>
      </c>
      <c r="U151" s="1181" t="s">
        <v>211</v>
      </c>
      <c r="V151" s="383"/>
    </row>
    <row r="152" spans="1:23" s="101" customFormat="1" ht="28.5" customHeight="1" thickBot="1" x14ac:dyDescent="0.3">
      <c r="A152" s="1178"/>
      <c r="B152" s="1180"/>
      <c r="C152" s="1180"/>
      <c r="D152" s="87" t="s">
        <v>212</v>
      </c>
      <c r="E152" s="87" t="s">
        <v>213</v>
      </c>
      <c r="F152" s="87" t="s">
        <v>214</v>
      </c>
      <c r="G152" s="87" t="s">
        <v>214</v>
      </c>
      <c r="H152" s="87" t="s">
        <v>175</v>
      </c>
      <c r="I152" s="87" t="s">
        <v>29</v>
      </c>
      <c r="J152" s="87" t="s">
        <v>215</v>
      </c>
      <c r="K152" s="87" t="s">
        <v>216</v>
      </c>
      <c r="L152" s="87" t="s">
        <v>216</v>
      </c>
      <c r="M152" s="87" t="s">
        <v>217</v>
      </c>
      <c r="N152" s="87" t="s">
        <v>216</v>
      </c>
      <c r="O152" s="87" t="s">
        <v>218</v>
      </c>
      <c r="P152" s="87" t="s">
        <v>446</v>
      </c>
      <c r="Q152" s="87" t="s">
        <v>219</v>
      </c>
      <c r="R152" s="87" t="s">
        <v>220</v>
      </c>
      <c r="S152" s="87" t="s">
        <v>221</v>
      </c>
      <c r="T152" s="87" t="s">
        <v>471</v>
      </c>
      <c r="U152" s="1182"/>
      <c r="V152" s="383"/>
    </row>
    <row r="153" spans="1:23" ht="15" customHeight="1" x14ac:dyDescent="0.25">
      <c r="A153" s="1183" t="str">
        <f>B147</f>
        <v>urb.e.1</v>
      </c>
      <c r="B153" s="76">
        <v>1</v>
      </c>
      <c r="C153" s="117"/>
      <c r="D153" s="59"/>
      <c r="E153" s="59"/>
      <c r="F153" s="117"/>
      <c r="G153" s="385"/>
      <c r="H153" s="60"/>
      <c r="I153" s="386"/>
      <c r="J153" s="387"/>
      <c r="K153" s="388"/>
      <c r="L153" s="388"/>
      <c r="M153" s="386"/>
      <c r="N153" s="388"/>
      <c r="O153" s="83"/>
      <c r="P153" s="83"/>
      <c r="Q153" s="386"/>
      <c r="R153" s="386"/>
      <c r="S153" s="386"/>
      <c r="T153" s="389"/>
      <c r="U153" s="390"/>
      <c r="V153" s="260"/>
    </row>
    <row r="154" spans="1:23" x14ac:dyDescent="0.25">
      <c r="A154" s="1183"/>
      <c r="B154" s="77">
        <v>2</v>
      </c>
      <c r="C154" s="58"/>
      <c r="D154" s="52"/>
      <c r="E154" s="52"/>
      <c r="F154" s="58"/>
      <c r="G154" s="391"/>
      <c r="H154" s="58"/>
      <c r="I154" s="392"/>
      <c r="J154" s="393"/>
      <c r="K154" s="388"/>
      <c r="L154" s="394"/>
      <c r="M154" s="392"/>
      <c r="N154" s="394"/>
      <c r="O154" s="74"/>
      <c r="P154" s="74"/>
      <c r="Q154" s="392"/>
      <c r="R154" s="392" t="s">
        <v>222</v>
      </c>
      <c r="S154" s="392"/>
      <c r="T154" s="395"/>
      <c r="U154" s="396"/>
      <c r="V154" s="260"/>
    </row>
    <row r="155" spans="1:23" x14ac:dyDescent="0.25">
      <c r="A155" s="1183"/>
      <c r="B155" s="77">
        <v>3</v>
      </c>
      <c r="C155" s="58"/>
      <c r="D155" s="52"/>
      <c r="E155" s="52"/>
      <c r="F155" s="58"/>
      <c r="G155" s="391"/>
      <c r="H155" s="58"/>
      <c r="I155" s="392"/>
      <c r="J155" s="393"/>
      <c r="K155" s="388"/>
      <c r="L155" s="394"/>
      <c r="M155" s="392"/>
      <c r="N155" s="394"/>
      <c r="O155" s="74"/>
      <c r="P155" s="74"/>
      <c r="Q155" s="392"/>
      <c r="R155" s="392"/>
      <c r="S155" s="392"/>
      <c r="T155" s="395"/>
      <c r="U155" s="396"/>
      <c r="V155" s="260"/>
    </row>
    <row r="156" spans="1:23" x14ac:dyDescent="0.25">
      <c r="A156" s="1183"/>
      <c r="B156" s="77">
        <v>4</v>
      </c>
      <c r="C156" s="58"/>
      <c r="D156" s="52"/>
      <c r="E156" s="52"/>
      <c r="F156" s="58"/>
      <c r="G156" s="391"/>
      <c r="H156" s="58"/>
      <c r="I156" s="392"/>
      <c r="J156" s="393"/>
      <c r="K156" s="388"/>
      <c r="L156" s="394"/>
      <c r="M156" s="392"/>
      <c r="N156" s="394"/>
      <c r="O156" s="74"/>
      <c r="P156" s="74"/>
      <c r="Q156" s="392"/>
      <c r="R156" s="392"/>
      <c r="S156" s="392"/>
      <c r="T156" s="395"/>
      <c r="U156" s="396"/>
      <c r="V156" s="260"/>
    </row>
    <row r="157" spans="1:23" x14ac:dyDescent="0.25">
      <c r="A157" s="1183"/>
      <c r="B157" s="77">
        <v>5</v>
      </c>
      <c r="C157" s="58"/>
      <c r="D157" s="52"/>
      <c r="E157" s="52"/>
      <c r="F157" s="58"/>
      <c r="G157" s="391"/>
      <c r="H157" s="58"/>
      <c r="I157" s="392"/>
      <c r="J157" s="393"/>
      <c r="K157" s="388"/>
      <c r="L157" s="394"/>
      <c r="M157" s="392"/>
      <c r="N157" s="394"/>
      <c r="O157" s="74"/>
      <c r="P157" s="74"/>
      <c r="Q157" s="392"/>
      <c r="R157" s="392"/>
      <c r="S157" s="392"/>
      <c r="T157" s="395"/>
      <c r="U157" s="396"/>
      <c r="V157" s="260"/>
    </row>
    <row r="158" spans="1:23" x14ac:dyDescent="0.25">
      <c r="A158" s="1183"/>
      <c r="B158" s="77">
        <v>6</v>
      </c>
      <c r="C158" s="58"/>
      <c r="D158" s="52"/>
      <c r="E158" s="52"/>
      <c r="F158" s="58"/>
      <c r="G158" s="391"/>
      <c r="H158" s="58"/>
      <c r="I158" s="392"/>
      <c r="J158" s="393"/>
      <c r="K158" s="388"/>
      <c r="L158" s="394"/>
      <c r="M158" s="392"/>
      <c r="N158" s="394"/>
      <c r="O158" s="74"/>
      <c r="P158" s="74"/>
      <c r="Q158" s="392"/>
      <c r="R158" s="392"/>
      <c r="S158" s="392"/>
      <c r="T158" s="395"/>
      <c r="U158" s="396"/>
      <c r="V158" s="260"/>
    </row>
    <row r="159" spans="1:23" x14ac:dyDescent="0.25">
      <c r="A159" s="1183"/>
      <c r="B159" s="77">
        <v>7</v>
      </c>
      <c r="C159" s="58"/>
      <c r="D159" s="52"/>
      <c r="E159" s="52"/>
      <c r="F159" s="58"/>
      <c r="G159" s="391"/>
      <c r="H159" s="58"/>
      <c r="I159" s="392"/>
      <c r="J159" s="393"/>
      <c r="K159" s="388"/>
      <c r="L159" s="394"/>
      <c r="M159" s="392"/>
      <c r="N159" s="394"/>
      <c r="O159" s="74"/>
      <c r="P159" s="74"/>
      <c r="Q159" s="392"/>
      <c r="R159" s="392"/>
      <c r="S159" s="392"/>
      <c r="T159" s="395"/>
      <c r="U159" s="396"/>
      <c r="V159" s="260"/>
    </row>
    <row r="160" spans="1:23" x14ac:dyDescent="0.25">
      <c r="A160" s="1183"/>
      <c r="B160" s="77">
        <v>8</v>
      </c>
      <c r="C160" s="58"/>
      <c r="D160" s="52"/>
      <c r="E160" s="52"/>
      <c r="F160" s="58"/>
      <c r="G160" s="391"/>
      <c r="H160" s="58"/>
      <c r="I160" s="392"/>
      <c r="J160" s="393"/>
      <c r="K160" s="388"/>
      <c r="L160" s="394"/>
      <c r="M160" s="392"/>
      <c r="N160" s="394"/>
      <c r="O160" s="74"/>
      <c r="P160" s="74"/>
      <c r="Q160" s="392"/>
      <c r="R160" s="392"/>
      <c r="S160" s="392"/>
      <c r="T160" s="395"/>
      <c r="U160" s="396"/>
      <c r="V160" s="260"/>
    </row>
    <row r="161" spans="1:23" x14ac:dyDescent="0.25">
      <c r="A161" s="1183"/>
      <c r="B161" s="77">
        <v>9</v>
      </c>
      <c r="C161" s="58"/>
      <c r="D161" s="52"/>
      <c r="E161" s="52"/>
      <c r="F161" s="58"/>
      <c r="G161" s="391"/>
      <c r="H161" s="58"/>
      <c r="I161" s="392"/>
      <c r="J161" s="393"/>
      <c r="K161" s="388"/>
      <c r="L161" s="394"/>
      <c r="M161" s="392"/>
      <c r="N161" s="394"/>
      <c r="O161" s="74"/>
      <c r="P161" s="74"/>
      <c r="Q161" s="392"/>
      <c r="R161" s="392"/>
      <c r="S161" s="392"/>
      <c r="T161" s="395"/>
      <c r="U161" s="396"/>
      <c r="V161" s="260"/>
    </row>
    <row r="162" spans="1:23" ht="15.75" thickBot="1" x14ac:dyDescent="0.3">
      <c r="A162" s="1184"/>
      <c r="B162" s="78">
        <v>10</v>
      </c>
      <c r="C162" s="67"/>
      <c r="D162" s="66"/>
      <c r="E162" s="66"/>
      <c r="F162" s="67"/>
      <c r="G162" s="397"/>
      <c r="H162" s="67"/>
      <c r="I162" s="398"/>
      <c r="J162" s="399"/>
      <c r="K162" s="586"/>
      <c r="L162" s="400"/>
      <c r="M162" s="398"/>
      <c r="N162" s="400"/>
      <c r="O162" s="75"/>
      <c r="P162" s="75"/>
      <c r="Q162" s="398"/>
      <c r="R162" s="398"/>
      <c r="S162" s="398"/>
      <c r="T162" s="401"/>
      <c r="U162" s="402"/>
      <c r="V162" s="260"/>
    </row>
    <row r="163" spans="1:23" ht="25.5" thickBot="1" x14ac:dyDescent="0.3">
      <c r="A163" s="68"/>
      <c r="B163" s="53"/>
      <c r="C163" s="53"/>
      <c r="D163" s="53"/>
      <c r="E163" s="250" t="s">
        <v>223</v>
      </c>
      <c r="F163" s="251">
        <f>COUNTA(F153:F162)</f>
        <v>0</v>
      </c>
      <c r="G163" s="252">
        <f>COUNTA(G153:G162)</f>
        <v>0</v>
      </c>
      <c r="H163" s="403"/>
      <c r="I163" s="403"/>
      <c r="J163" s="404"/>
      <c r="K163" s="404"/>
      <c r="L163" s="403"/>
      <c r="M163" s="1083" t="s">
        <v>354</v>
      </c>
      <c r="N163" s="1084"/>
      <c r="O163" s="587">
        <f>SUM(O153:O162)</f>
        <v>0</v>
      </c>
      <c r="P163" s="588">
        <f>SUM(P153:P162)</f>
        <v>0</v>
      </c>
      <c r="Q163" s="53"/>
      <c r="S163" s="53"/>
      <c r="T163" s="57"/>
      <c r="U163" s="405"/>
      <c r="V163" s="406"/>
      <c r="W163" s="407"/>
    </row>
    <row r="164" spans="1:23" ht="15.75" thickBot="1" x14ac:dyDescent="0.3">
      <c r="A164" s="408"/>
      <c r="B164" s="409"/>
      <c r="C164" s="342"/>
      <c r="D164" s="342"/>
      <c r="E164" s="342"/>
      <c r="F164" s="409"/>
      <c r="G164" s="342"/>
      <c r="H164" s="342"/>
      <c r="I164" s="409"/>
      <c r="J164" s="409"/>
      <c r="K164" s="409"/>
      <c r="L164" s="342"/>
      <c r="M164" s="342"/>
      <c r="N164" s="342"/>
      <c r="O164" s="342"/>
      <c r="P164" s="342"/>
      <c r="Q164" s="342"/>
      <c r="R164" s="342"/>
      <c r="S164" s="342"/>
      <c r="T164" s="410"/>
      <c r="U164" s="411"/>
      <c r="V164" s="348"/>
    </row>
    <row r="165" spans="1:23" ht="31.5" customHeight="1" thickBot="1" x14ac:dyDescent="0.3">
      <c r="A165" s="378"/>
      <c r="B165" s="256"/>
      <c r="C165" s="187"/>
      <c r="D165" s="187"/>
      <c r="E165" s="187"/>
      <c r="F165" s="256"/>
      <c r="G165" s="187"/>
      <c r="H165" s="187"/>
      <c r="I165" s="256"/>
      <c r="J165" s="256"/>
      <c r="K165" s="256"/>
      <c r="L165" s="187"/>
      <c r="M165" s="187"/>
      <c r="N165" s="187"/>
      <c r="O165" s="187"/>
      <c r="P165" s="187"/>
      <c r="Q165" s="187"/>
      <c r="R165" s="187"/>
      <c r="S165" s="187"/>
      <c r="T165" s="379"/>
      <c r="U165" s="379"/>
      <c r="V165" s="258"/>
    </row>
    <row r="166" spans="1:23" ht="32.25" customHeight="1" thickBot="1" x14ac:dyDescent="0.3">
      <c r="A166" s="82" t="s">
        <v>9</v>
      </c>
      <c r="B166" s="1100" t="s">
        <v>63</v>
      </c>
      <c r="C166" s="1101"/>
      <c r="E166" s="1185" t="s">
        <v>189</v>
      </c>
      <c r="F166" s="1186"/>
      <c r="G166" s="1104">
        <f>VLOOKUP(B166,'Urbano.Piano inv. forn'!$D$100:$H$119,3,FALSE)</f>
        <v>0</v>
      </c>
      <c r="H166" s="1105"/>
      <c r="I166" s="44"/>
      <c r="J166" s="1185" t="s">
        <v>190</v>
      </c>
      <c r="K166" s="1187"/>
      <c r="L166" s="1186"/>
      <c r="M166" s="1104">
        <f>VLOOKUP(B166,'Urbano.Piano inv. forn'!$D$100:$H$119,4,FALSE)</f>
        <v>0</v>
      </c>
      <c r="N166" s="1105"/>
      <c r="P166" s="88" t="s">
        <v>191</v>
      </c>
      <c r="Q166" s="380"/>
      <c r="S166" s="89" t="s">
        <v>192</v>
      </c>
      <c r="T166" s="1085"/>
      <c r="U166" s="1086"/>
      <c r="V166" s="260"/>
    </row>
    <row r="167" spans="1:23" ht="13.5" customHeight="1" thickBot="1" x14ac:dyDescent="0.3">
      <c r="A167" s="68"/>
      <c r="B167" s="54"/>
      <c r="C167" s="54"/>
      <c r="E167" s="55"/>
      <c r="F167" s="55"/>
      <c r="G167" s="56"/>
      <c r="H167" s="56"/>
      <c r="I167" s="44"/>
      <c r="J167" s="55"/>
      <c r="K167" s="55"/>
      <c r="L167" s="55"/>
      <c r="M167" s="56"/>
      <c r="N167" s="56"/>
      <c r="P167" s="57"/>
      <c r="S167" s="53"/>
      <c r="T167" s="381"/>
      <c r="V167" s="69"/>
      <c r="W167" s="377"/>
    </row>
    <row r="168" spans="1:23" ht="33.75" customHeight="1" thickBot="1" x14ac:dyDescent="0.3">
      <c r="A168" s="1188" t="s">
        <v>12</v>
      </c>
      <c r="B168" s="1189"/>
      <c r="C168" s="1189"/>
      <c r="D168" s="1190"/>
      <c r="E168" s="1090">
        <f>VLOOKUP(B166,'Urbano.Piano inv. forn'!$D$100:$V$119,17,FALSE)</f>
        <v>0</v>
      </c>
      <c r="F168" s="1091"/>
      <c r="G168" s="1091"/>
      <c r="H168" s="1092"/>
      <c r="I168" s="44"/>
      <c r="J168" s="1191" t="s">
        <v>56</v>
      </c>
      <c r="K168" s="1192"/>
      <c r="L168" s="1193"/>
      <c r="M168" s="1090">
        <f>VLOOKUP(B166,'Urbano.Piano inv. forn'!$D$100:$V$119,19,FALSE)</f>
        <v>0</v>
      </c>
      <c r="N168" s="1092"/>
      <c r="O168" s="65"/>
      <c r="P168" s="89" t="s">
        <v>14</v>
      </c>
      <c r="Q168" s="70">
        <f>M168+E168</f>
        <v>0</v>
      </c>
      <c r="S168" s="89" t="s">
        <v>193</v>
      </c>
      <c r="T168" s="1085"/>
      <c r="U168" s="1086"/>
      <c r="V168" s="69"/>
      <c r="W168" s="377"/>
    </row>
    <row r="169" spans="1:23" ht="21.75" customHeight="1" thickBot="1" x14ac:dyDescent="0.3">
      <c r="A169" s="71"/>
      <c r="B169" s="72"/>
      <c r="C169" s="72"/>
      <c r="D169" s="72"/>
      <c r="E169" s="73"/>
      <c r="F169" s="73"/>
      <c r="G169" s="73"/>
      <c r="H169" s="73"/>
      <c r="I169" s="44"/>
      <c r="J169" s="55"/>
      <c r="K169" s="55"/>
      <c r="L169" s="55"/>
      <c r="M169" s="73"/>
      <c r="N169" s="73"/>
      <c r="O169" s="65"/>
      <c r="P169" s="53"/>
      <c r="Q169" s="65"/>
      <c r="S169" s="53"/>
      <c r="T169" s="382"/>
      <c r="U169" s="382"/>
      <c r="V169" s="69"/>
      <c r="W169" s="377"/>
    </row>
    <row r="170" spans="1:23" s="101" customFormat="1" ht="72" customHeight="1" x14ac:dyDescent="0.25">
      <c r="A170" s="1177" t="s">
        <v>194</v>
      </c>
      <c r="B170" s="1179" t="s">
        <v>195</v>
      </c>
      <c r="C170" s="1179" t="s">
        <v>196</v>
      </c>
      <c r="D170" s="84" t="s">
        <v>197</v>
      </c>
      <c r="E170" s="85" t="s">
        <v>198</v>
      </c>
      <c r="F170" s="84" t="s">
        <v>199</v>
      </c>
      <c r="G170" s="84" t="s">
        <v>200</v>
      </c>
      <c r="H170" s="86" t="s">
        <v>168</v>
      </c>
      <c r="I170" s="86" t="s">
        <v>201</v>
      </c>
      <c r="J170" s="86" t="s">
        <v>202</v>
      </c>
      <c r="K170" s="86" t="s">
        <v>444</v>
      </c>
      <c r="L170" s="86" t="s">
        <v>203</v>
      </c>
      <c r="M170" s="86" t="s">
        <v>204</v>
      </c>
      <c r="N170" s="86" t="s">
        <v>205</v>
      </c>
      <c r="O170" s="86" t="s">
        <v>206</v>
      </c>
      <c r="P170" s="86" t="s">
        <v>207</v>
      </c>
      <c r="Q170" s="86" t="s">
        <v>208</v>
      </c>
      <c r="R170" s="86" t="s">
        <v>209</v>
      </c>
      <c r="S170" s="86" t="s">
        <v>210</v>
      </c>
      <c r="T170" s="86" t="s">
        <v>470</v>
      </c>
      <c r="U170" s="1181" t="s">
        <v>211</v>
      </c>
      <c r="V170" s="383"/>
    </row>
    <row r="171" spans="1:23" s="101" customFormat="1" ht="28.5" customHeight="1" thickBot="1" x14ac:dyDescent="0.3">
      <c r="A171" s="1178"/>
      <c r="B171" s="1180"/>
      <c r="C171" s="1180"/>
      <c r="D171" s="87" t="s">
        <v>212</v>
      </c>
      <c r="E171" s="87" t="s">
        <v>213</v>
      </c>
      <c r="F171" s="87" t="s">
        <v>214</v>
      </c>
      <c r="G171" s="87" t="s">
        <v>214</v>
      </c>
      <c r="H171" s="87" t="s">
        <v>175</v>
      </c>
      <c r="I171" s="87" t="s">
        <v>29</v>
      </c>
      <c r="J171" s="87" t="s">
        <v>215</v>
      </c>
      <c r="K171" s="87" t="s">
        <v>216</v>
      </c>
      <c r="L171" s="87" t="s">
        <v>216</v>
      </c>
      <c r="M171" s="87" t="s">
        <v>217</v>
      </c>
      <c r="N171" s="87" t="s">
        <v>216</v>
      </c>
      <c r="O171" s="87" t="s">
        <v>218</v>
      </c>
      <c r="P171" s="87" t="s">
        <v>446</v>
      </c>
      <c r="Q171" s="87" t="s">
        <v>219</v>
      </c>
      <c r="R171" s="87" t="s">
        <v>220</v>
      </c>
      <c r="S171" s="87" t="s">
        <v>221</v>
      </c>
      <c r="T171" s="87" t="s">
        <v>471</v>
      </c>
      <c r="U171" s="1182"/>
      <c r="V171" s="383"/>
    </row>
    <row r="172" spans="1:23" ht="15" customHeight="1" x14ac:dyDescent="0.25">
      <c r="A172" s="1183" t="str">
        <f>B166</f>
        <v>urb.e.1</v>
      </c>
      <c r="B172" s="76">
        <v>1</v>
      </c>
      <c r="C172" s="117"/>
      <c r="D172" s="59"/>
      <c r="E172" s="59"/>
      <c r="F172" s="117"/>
      <c r="G172" s="385"/>
      <c r="H172" s="60"/>
      <c r="I172" s="386"/>
      <c r="J172" s="387"/>
      <c r="K172" s="388"/>
      <c r="L172" s="388"/>
      <c r="M172" s="386"/>
      <c r="N172" s="388"/>
      <c r="O172" s="83"/>
      <c r="P172" s="83"/>
      <c r="Q172" s="386"/>
      <c r="R172" s="386"/>
      <c r="S172" s="386"/>
      <c r="T172" s="389"/>
      <c r="U172" s="390"/>
      <c r="V172" s="260"/>
    </row>
    <row r="173" spans="1:23" x14ac:dyDescent="0.25">
      <c r="A173" s="1183"/>
      <c r="B173" s="77">
        <v>2</v>
      </c>
      <c r="C173" s="58"/>
      <c r="D173" s="52"/>
      <c r="E173" s="52"/>
      <c r="F173" s="58"/>
      <c r="G173" s="391"/>
      <c r="H173" s="58"/>
      <c r="I173" s="392"/>
      <c r="J173" s="393"/>
      <c r="K173" s="388"/>
      <c r="L173" s="394"/>
      <c r="M173" s="392"/>
      <c r="N173" s="394"/>
      <c r="O173" s="74"/>
      <c r="P173" s="74"/>
      <c r="Q173" s="392"/>
      <c r="R173" s="392" t="s">
        <v>222</v>
      </c>
      <c r="S173" s="392"/>
      <c r="T173" s="395"/>
      <c r="U173" s="396"/>
      <c r="V173" s="260"/>
    </row>
    <row r="174" spans="1:23" x14ac:dyDescent="0.25">
      <c r="A174" s="1183"/>
      <c r="B174" s="77">
        <v>3</v>
      </c>
      <c r="C174" s="58"/>
      <c r="D174" s="52"/>
      <c r="E174" s="52"/>
      <c r="F174" s="58"/>
      <c r="G174" s="391"/>
      <c r="H174" s="58"/>
      <c r="I174" s="392"/>
      <c r="J174" s="393"/>
      <c r="K174" s="388"/>
      <c r="L174" s="394"/>
      <c r="M174" s="392"/>
      <c r="N174" s="394"/>
      <c r="O174" s="74"/>
      <c r="P174" s="74"/>
      <c r="Q174" s="392"/>
      <c r="R174" s="392"/>
      <c r="S174" s="392"/>
      <c r="T174" s="395"/>
      <c r="U174" s="396"/>
      <c r="V174" s="260"/>
    </row>
    <row r="175" spans="1:23" x14ac:dyDescent="0.25">
      <c r="A175" s="1183"/>
      <c r="B175" s="77">
        <v>4</v>
      </c>
      <c r="C175" s="58"/>
      <c r="D175" s="52"/>
      <c r="E175" s="52"/>
      <c r="F175" s="58"/>
      <c r="G175" s="391"/>
      <c r="H175" s="58"/>
      <c r="I175" s="392"/>
      <c r="J175" s="393"/>
      <c r="K175" s="388"/>
      <c r="L175" s="394"/>
      <c r="M175" s="392"/>
      <c r="N175" s="394"/>
      <c r="O175" s="74"/>
      <c r="P175" s="74"/>
      <c r="Q175" s="392"/>
      <c r="R175" s="392"/>
      <c r="S175" s="392"/>
      <c r="T175" s="395"/>
      <c r="U175" s="396"/>
      <c r="V175" s="260"/>
    </row>
    <row r="176" spans="1:23" x14ac:dyDescent="0.25">
      <c r="A176" s="1183"/>
      <c r="B176" s="77">
        <v>5</v>
      </c>
      <c r="C176" s="58"/>
      <c r="D176" s="52"/>
      <c r="E176" s="52"/>
      <c r="F176" s="58"/>
      <c r="G176" s="391"/>
      <c r="H176" s="58"/>
      <c r="I176" s="392"/>
      <c r="J176" s="393"/>
      <c r="K176" s="388"/>
      <c r="L176" s="394"/>
      <c r="M176" s="392"/>
      <c r="N176" s="394"/>
      <c r="O176" s="74"/>
      <c r="P176" s="74"/>
      <c r="Q176" s="392"/>
      <c r="R176" s="392"/>
      <c r="S176" s="392"/>
      <c r="T176" s="395"/>
      <c r="U176" s="396"/>
      <c r="V176" s="260"/>
    </row>
    <row r="177" spans="1:23" x14ac:dyDescent="0.25">
      <c r="A177" s="1183"/>
      <c r="B177" s="77">
        <v>6</v>
      </c>
      <c r="C177" s="58"/>
      <c r="D177" s="52"/>
      <c r="E177" s="52"/>
      <c r="F177" s="58"/>
      <c r="G177" s="391"/>
      <c r="H177" s="58"/>
      <c r="I177" s="392"/>
      <c r="J177" s="393"/>
      <c r="K177" s="388"/>
      <c r="L177" s="394"/>
      <c r="M177" s="392"/>
      <c r="N177" s="394"/>
      <c r="O177" s="74"/>
      <c r="P177" s="74"/>
      <c r="Q177" s="392"/>
      <c r="R177" s="392"/>
      <c r="S177" s="392"/>
      <c r="T177" s="395"/>
      <c r="U177" s="396"/>
      <c r="V177" s="260"/>
    </row>
    <row r="178" spans="1:23" x14ac:dyDescent="0.25">
      <c r="A178" s="1183"/>
      <c r="B178" s="77">
        <v>7</v>
      </c>
      <c r="C178" s="58"/>
      <c r="D178" s="52"/>
      <c r="E178" s="52"/>
      <c r="F178" s="58"/>
      <c r="G178" s="391"/>
      <c r="H178" s="58"/>
      <c r="I178" s="392"/>
      <c r="J178" s="393"/>
      <c r="K178" s="388"/>
      <c r="L178" s="394"/>
      <c r="M178" s="392"/>
      <c r="N178" s="394"/>
      <c r="O178" s="74"/>
      <c r="P178" s="74"/>
      <c r="Q178" s="392"/>
      <c r="R178" s="392"/>
      <c r="S178" s="392"/>
      <c r="T178" s="395"/>
      <c r="U178" s="396"/>
      <c r="V178" s="260"/>
    </row>
    <row r="179" spans="1:23" x14ac:dyDescent="0.25">
      <c r="A179" s="1183"/>
      <c r="B179" s="77">
        <v>8</v>
      </c>
      <c r="C179" s="58"/>
      <c r="D179" s="52"/>
      <c r="E179" s="52"/>
      <c r="F179" s="58"/>
      <c r="G179" s="391"/>
      <c r="H179" s="58"/>
      <c r="I179" s="392"/>
      <c r="J179" s="393"/>
      <c r="K179" s="388"/>
      <c r="L179" s="394"/>
      <c r="M179" s="392"/>
      <c r="N179" s="394"/>
      <c r="O179" s="74"/>
      <c r="P179" s="74"/>
      <c r="Q179" s="392"/>
      <c r="R179" s="392"/>
      <c r="S179" s="392"/>
      <c r="T179" s="395"/>
      <c r="U179" s="396"/>
      <c r="V179" s="260"/>
    </row>
    <row r="180" spans="1:23" x14ac:dyDescent="0.25">
      <c r="A180" s="1183"/>
      <c r="B180" s="77">
        <v>9</v>
      </c>
      <c r="C180" s="58"/>
      <c r="D180" s="52"/>
      <c r="E180" s="52"/>
      <c r="F180" s="58"/>
      <c r="G180" s="391"/>
      <c r="H180" s="58"/>
      <c r="I180" s="392"/>
      <c r="J180" s="393"/>
      <c r="K180" s="388"/>
      <c r="L180" s="394"/>
      <c r="M180" s="392"/>
      <c r="N180" s="394"/>
      <c r="O180" s="74"/>
      <c r="P180" s="74"/>
      <c r="Q180" s="392"/>
      <c r="R180" s="392"/>
      <c r="S180" s="392"/>
      <c r="T180" s="395"/>
      <c r="U180" s="396"/>
      <c r="V180" s="260"/>
    </row>
    <row r="181" spans="1:23" ht="15.75" thickBot="1" x14ac:dyDescent="0.3">
      <c r="A181" s="1184"/>
      <c r="B181" s="78">
        <v>10</v>
      </c>
      <c r="C181" s="67"/>
      <c r="D181" s="66"/>
      <c r="E181" s="66"/>
      <c r="F181" s="67"/>
      <c r="G181" s="397"/>
      <c r="H181" s="67"/>
      <c r="I181" s="398"/>
      <c r="J181" s="399"/>
      <c r="K181" s="586"/>
      <c r="L181" s="400"/>
      <c r="M181" s="398"/>
      <c r="N181" s="400"/>
      <c r="O181" s="75"/>
      <c r="P181" s="75"/>
      <c r="Q181" s="398"/>
      <c r="R181" s="398"/>
      <c r="S181" s="398"/>
      <c r="T181" s="401"/>
      <c r="U181" s="402"/>
      <c r="V181" s="260"/>
    </row>
    <row r="182" spans="1:23" ht="25.5" thickBot="1" x14ac:dyDescent="0.3">
      <c r="A182" s="68"/>
      <c r="B182" s="53"/>
      <c r="C182" s="53"/>
      <c r="D182" s="53"/>
      <c r="E182" s="250" t="s">
        <v>223</v>
      </c>
      <c r="F182" s="251">
        <f>COUNTA(F172:F181)</f>
        <v>0</v>
      </c>
      <c r="G182" s="252">
        <f>COUNTA(G172:G181)</f>
        <v>0</v>
      </c>
      <c r="H182" s="403"/>
      <c r="I182" s="403"/>
      <c r="J182" s="404"/>
      <c r="K182" s="404"/>
      <c r="L182" s="403"/>
      <c r="M182" s="1083" t="s">
        <v>354</v>
      </c>
      <c r="N182" s="1084"/>
      <c r="O182" s="587">
        <f>SUM(O172:O181)</f>
        <v>0</v>
      </c>
      <c r="P182" s="588">
        <f>SUM(P172:P181)</f>
        <v>0</v>
      </c>
      <c r="Q182" s="53"/>
      <c r="S182" s="53"/>
      <c r="T182" s="57"/>
      <c r="U182" s="405"/>
      <c r="V182" s="406"/>
      <c r="W182" s="407"/>
    </row>
    <row r="183" spans="1:23" ht="15.75" thickBot="1" x14ac:dyDescent="0.3">
      <c r="A183" s="408"/>
      <c r="B183" s="409"/>
      <c r="C183" s="342"/>
      <c r="D183" s="342"/>
      <c r="E183" s="342"/>
      <c r="F183" s="409"/>
      <c r="G183" s="342"/>
      <c r="H183" s="342"/>
      <c r="I183" s="409"/>
      <c r="J183" s="409"/>
      <c r="K183" s="409"/>
      <c r="L183" s="342"/>
      <c r="M183" s="342"/>
      <c r="N183" s="342"/>
      <c r="O183" s="342"/>
      <c r="P183" s="342"/>
      <c r="Q183" s="342"/>
      <c r="R183" s="342"/>
      <c r="S183" s="342"/>
      <c r="T183" s="410"/>
      <c r="U183" s="411"/>
      <c r="V183" s="348"/>
    </row>
    <row r="184" spans="1:23" ht="31.5" customHeight="1" thickBot="1" x14ac:dyDescent="0.3">
      <c r="A184" s="378"/>
      <c r="B184" s="256"/>
      <c r="C184" s="187"/>
      <c r="D184" s="187"/>
      <c r="E184" s="187"/>
      <c r="F184" s="256"/>
      <c r="G184" s="187"/>
      <c r="H184" s="187"/>
      <c r="I184" s="256"/>
      <c r="J184" s="256"/>
      <c r="K184" s="256"/>
      <c r="L184" s="187"/>
      <c r="M184" s="187"/>
      <c r="N184" s="187"/>
      <c r="O184" s="187"/>
      <c r="P184" s="187"/>
      <c r="Q184" s="187"/>
      <c r="R184" s="187"/>
      <c r="S184" s="187"/>
      <c r="T184" s="379"/>
      <c r="U184" s="379"/>
      <c r="V184" s="258"/>
    </row>
    <row r="185" spans="1:23" ht="32.25" customHeight="1" thickBot="1" x14ac:dyDescent="0.3">
      <c r="A185" s="82" t="s">
        <v>9</v>
      </c>
      <c r="B185" s="1100" t="s">
        <v>63</v>
      </c>
      <c r="C185" s="1101"/>
      <c r="E185" s="1185" t="s">
        <v>189</v>
      </c>
      <c r="F185" s="1186"/>
      <c r="G185" s="1104">
        <f>VLOOKUP(B185,'Urbano.Piano inv. forn'!$D$100:$H$119,3,FALSE)</f>
        <v>0</v>
      </c>
      <c r="H185" s="1105"/>
      <c r="I185" s="44"/>
      <c r="J185" s="1185" t="s">
        <v>190</v>
      </c>
      <c r="K185" s="1187"/>
      <c r="L185" s="1186"/>
      <c r="M185" s="1104">
        <f>VLOOKUP(B185,'Urbano.Piano inv. forn'!$D$100:$H$119,4,FALSE)</f>
        <v>0</v>
      </c>
      <c r="N185" s="1105"/>
      <c r="P185" s="88" t="s">
        <v>191</v>
      </c>
      <c r="Q185" s="380"/>
      <c r="S185" s="89" t="s">
        <v>192</v>
      </c>
      <c r="T185" s="1085"/>
      <c r="U185" s="1086"/>
      <c r="V185" s="260"/>
    </row>
    <row r="186" spans="1:23" ht="13.5" customHeight="1" thickBot="1" x14ac:dyDescent="0.3">
      <c r="A186" s="68"/>
      <c r="B186" s="54"/>
      <c r="C186" s="54"/>
      <c r="E186" s="55"/>
      <c r="F186" s="55"/>
      <c r="G186" s="56"/>
      <c r="H186" s="56"/>
      <c r="I186" s="44"/>
      <c r="J186" s="55"/>
      <c r="K186" s="55"/>
      <c r="L186" s="55"/>
      <c r="M186" s="56"/>
      <c r="N186" s="56"/>
      <c r="P186" s="57"/>
      <c r="S186" s="53"/>
      <c r="T186" s="381"/>
      <c r="V186" s="69"/>
      <c r="W186" s="377"/>
    </row>
    <row r="187" spans="1:23" ht="33.75" customHeight="1" thickBot="1" x14ac:dyDescent="0.3">
      <c r="A187" s="1188" t="s">
        <v>12</v>
      </c>
      <c r="B187" s="1189"/>
      <c r="C187" s="1189"/>
      <c r="D187" s="1190"/>
      <c r="E187" s="1090">
        <f>VLOOKUP(B185,'Urbano.Piano inv. forn'!$D$100:$V$119,17,FALSE)</f>
        <v>0</v>
      </c>
      <c r="F187" s="1091"/>
      <c r="G187" s="1091"/>
      <c r="H187" s="1092"/>
      <c r="I187" s="44"/>
      <c r="J187" s="1191" t="s">
        <v>56</v>
      </c>
      <c r="K187" s="1192"/>
      <c r="L187" s="1193"/>
      <c r="M187" s="1090">
        <f>VLOOKUP(B185,'Urbano.Piano inv. forn'!$D$100:$V$119,19,FALSE)</f>
        <v>0</v>
      </c>
      <c r="N187" s="1092"/>
      <c r="O187" s="65"/>
      <c r="P187" s="89" t="s">
        <v>14</v>
      </c>
      <c r="Q187" s="70">
        <f>M187+E187</f>
        <v>0</v>
      </c>
      <c r="S187" s="89" t="s">
        <v>193</v>
      </c>
      <c r="T187" s="1085"/>
      <c r="U187" s="1086"/>
      <c r="V187" s="69"/>
      <c r="W187" s="377"/>
    </row>
    <row r="188" spans="1:23" ht="21.75" customHeight="1" thickBot="1" x14ac:dyDescent="0.3">
      <c r="A188" s="71"/>
      <c r="B188" s="72"/>
      <c r="C188" s="72"/>
      <c r="D188" s="72"/>
      <c r="E188" s="73"/>
      <c r="F188" s="73"/>
      <c r="G188" s="73"/>
      <c r="H188" s="73"/>
      <c r="I188" s="44"/>
      <c r="J188" s="55"/>
      <c r="K188" s="55"/>
      <c r="L188" s="55"/>
      <c r="M188" s="73"/>
      <c r="N188" s="73"/>
      <c r="O188" s="65"/>
      <c r="P188" s="53"/>
      <c r="Q188" s="65"/>
      <c r="S188" s="53"/>
      <c r="T188" s="382"/>
      <c r="U188" s="382"/>
      <c r="V188" s="69"/>
      <c r="W188" s="377"/>
    </row>
    <row r="189" spans="1:23" s="101" customFormat="1" ht="72" customHeight="1" x14ac:dyDescent="0.25">
      <c r="A189" s="1177" t="s">
        <v>194</v>
      </c>
      <c r="B189" s="1179" t="s">
        <v>195</v>
      </c>
      <c r="C189" s="1179" t="s">
        <v>196</v>
      </c>
      <c r="D189" s="84" t="s">
        <v>197</v>
      </c>
      <c r="E189" s="85" t="s">
        <v>198</v>
      </c>
      <c r="F189" s="84" t="s">
        <v>199</v>
      </c>
      <c r="G189" s="84" t="s">
        <v>200</v>
      </c>
      <c r="H189" s="86" t="s">
        <v>168</v>
      </c>
      <c r="I189" s="86" t="s">
        <v>201</v>
      </c>
      <c r="J189" s="86" t="s">
        <v>202</v>
      </c>
      <c r="K189" s="86" t="s">
        <v>444</v>
      </c>
      <c r="L189" s="86" t="s">
        <v>203</v>
      </c>
      <c r="M189" s="86" t="s">
        <v>204</v>
      </c>
      <c r="N189" s="86" t="s">
        <v>205</v>
      </c>
      <c r="O189" s="86" t="s">
        <v>206</v>
      </c>
      <c r="P189" s="86" t="s">
        <v>207</v>
      </c>
      <c r="Q189" s="86" t="s">
        <v>208</v>
      </c>
      <c r="R189" s="86" t="s">
        <v>209</v>
      </c>
      <c r="S189" s="86" t="s">
        <v>210</v>
      </c>
      <c r="T189" s="86" t="s">
        <v>470</v>
      </c>
      <c r="U189" s="1181" t="s">
        <v>211</v>
      </c>
      <c r="V189" s="383"/>
    </row>
    <row r="190" spans="1:23" s="101" customFormat="1" ht="28.5" customHeight="1" thickBot="1" x14ac:dyDescent="0.3">
      <c r="A190" s="1178"/>
      <c r="B190" s="1180"/>
      <c r="C190" s="1180"/>
      <c r="D190" s="87" t="s">
        <v>212</v>
      </c>
      <c r="E190" s="87" t="s">
        <v>213</v>
      </c>
      <c r="F190" s="87" t="s">
        <v>214</v>
      </c>
      <c r="G190" s="87" t="s">
        <v>214</v>
      </c>
      <c r="H190" s="87" t="s">
        <v>175</v>
      </c>
      <c r="I190" s="87" t="s">
        <v>29</v>
      </c>
      <c r="J190" s="87" t="s">
        <v>215</v>
      </c>
      <c r="K190" s="87" t="s">
        <v>216</v>
      </c>
      <c r="L190" s="87" t="s">
        <v>216</v>
      </c>
      <c r="M190" s="87" t="s">
        <v>217</v>
      </c>
      <c r="N190" s="87" t="s">
        <v>216</v>
      </c>
      <c r="O190" s="87" t="s">
        <v>218</v>
      </c>
      <c r="P190" s="87" t="s">
        <v>446</v>
      </c>
      <c r="Q190" s="87" t="s">
        <v>219</v>
      </c>
      <c r="R190" s="87" t="s">
        <v>220</v>
      </c>
      <c r="S190" s="87" t="s">
        <v>221</v>
      </c>
      <c r="T190" s="87" t="s">
        <v>471</v>
      </c>
      <c r="U190" s="1182"/>
      <c r="V190" s="383"/>
    </row>
    <row r="191" spans="1:23" ht="15" customHeight="1" x14ac:dyDescent="0.25">
      <c r="A191" s="1183" t="str">
        <f>B185</f>
        <v>urb.e.1</v>
      </c>
      <c r="B191" s="76">
        <v>1</v>
      </c>
      <c r="C191" s="117"/>
      <c r="D191" s="59"/>
      <c r="E191" s="59"/>
      <c r="F191" s="117"/>
      <c r="G191" s="385"/>
      <c r="H191" s="60"/>
      <c r="I191" s="386"/>
      <c r="J191" s="387"/>
      <c r="K191" s="388"/>
      <c r="L191" s="388"/>
      <c r="M191" s="386"/>
      <c r="N191" s="388"/>
      <c r="O191" s="83"/>
      <c r="P191" s="83"/>
      <c r="Q191" s="386"/>
      <c r="R191" s="386"/>
      <c r="S191" s="386"/>
      <c r="T191" s="389"/>
      <c r="U191" s="390"/>
      <c r="V191" s="260"/>
    </row>
    <row r="192" spans="1:23" x14ac:dyDescent="0.25">
      <c r="A192" s="1183"/>
      <c r="B192" s="77">
        <v>2</v>
      </c>
      <c r="C192" s="58"/>
      <c r="D192" s="52"/>
      <c r="E192" s="52"/>
      <c r="F192" s="58"/>
      <c r="G192" s="391"/>
      <c r="H192" s="58"/>
      <c r="I192" s="392"/>
      <c r="J192" s="393"/>
      <c r="K192" s="388"/>
      <c r="L192" s="394"/>
      <c r="M192" s="392"/>
      <c r="N192" s="394"/>
      <c r="O192" s="74"/>
      <c r="P192" s="74"/>
      <c r="Q192" s="392"/>
      <c r="R192" s="392" t="s">
        <v>222</v>
      </c>
      <c r="S192" s="392"/>
      <c r="T192" s="395"/>
      <c r="U192" s="396"/>
      <c r="V192" s="260"/>
    </row>
    <row r="193" spans="1:23" x14ac:dyDescent="0.25">
      <c r="A193" s="1183"/>
      <c r="B193" s="77">
        <v>3</v>
      </c>
      <c r="C193" s="58"/>
      <c r="D193" s="52"/>
      <c r="E193" s="52"/>
      <c r="F193" s="58"/>
      <c r="G193" s="391"/>
      <c r="H193" s="58"/>
      <c r="I193" s="392"/>
      <c r="J193" s="393"/>
      <c r="K193" s="388"/>
      <c r="L193" s="394"/>
      <c r="M193" s="392"/>
      <c r="N193" s="394"/>
      <c r="O193" s="74"/>
      <c r="P193" s="74"/>
      <c r="Q193" s="392"/>
      <c r="R193" s="392"/>
      <c r="S193" s="392"/>
      <c r="T193" s="395"/>
      <c r="U193" s="396"/>
      <c r="V193" s="260"/>
    </row>
    <row r="194" spans="1:23" x14ac:dyDescent="0.25">
      <c r="A194" s="1183"/>
      <c r="B194" s="77">
        <v>4</v>
      </c>
      <c r="C194" s="58"/>
      <c r="D194" s="52"/>
      <c r="E194" s="52"/>
      <c r="F194" s="58"/>
      <c r="G194" s="391"/>
      <c r="H194" s="58"/>
      <c r="I194" s="392"/>
      <c r="J194" s="393"/>
      <c r="K194" s="388"/>
      <c r="L194" s="394"/>
      <c r="M194" s="392"/>
      <c r="N194" s="394"/>
      <c r="O194" s="74"/>
      <c r="P194" s="74"/>
      <c r="Q194" s="392"/>
      <c r="R194" s="392"/>
      <c r="S194" s="392"/>
      <c r="T194" s="395"/>
      <c r="U194" s="396"/>
      <c r="V194" s="260"/>
    </row>
    <row r="195" spans="1:23" x14ac:dyDescent="0.25">
      <c r="A195" s="1183"/>
      <c r="B195" s="77">
        <v>5</v>
      </c>
      <c r="C195" s="58"/>
      <c r="D195" s="52"/>
      <c r="E195" s="52"/>
      <c r="F195" s="58"/>
      <c r="G195" s="391"/>
      <c r="H195" s="58"/>
      <c r="I195" s="392"/>
      <c r="J195" s="393"/>
      <c r="K195" s="388"/>
      <c r="L195" s="394"/>
      <c r="M195" s="392"/>
      <c r="N195" s="394"/>
      <c r="O195" s="74"/>
      <c r="P195" s="74"/>
      <c r="Q195" s="392"/>
      <c r="R195" s="392"/>
      <c r="S195" s="392"/>
      <c r="T195" s="395"/>
      <c r="U195" s="396"/>
      <c r="V195" s="260"/>
    </row>
    <row r="196" spans="1:23" x14ac:dyDescent="0.25">
      <c r="A196" s="1183"/>
      <c r="B196" s="77">
        <v>6</v>
      </c>
      <c r="C196" s="58"/>
      <c r="D196" s="52"/>
      <c r="E196" s="52"/>
      <c r="F196" s="58"/>
      <c r="G196" s="391"/>
      <c r="H196" s="58"/>
      <c r="I196" s="392"/>
      <c r="J196" s="393"/>
      <c r="K196" s="388"/>
      <c r="L196" s="394"/>
      <c r="M196" s="392"/>
      <c r="N196" s="394"/>
      <c r="O196" s="74"/>
      <c r="P196" s="74"/>
      <c r="Q196" s="392"/>
      <c r="R196" s="392"/>
      <c r="S196" s="392"/>
      <c r="T196" s="395"/>
      <c r="U196" s="396"/>
      <c r="V196" s="260"/>
    </row>
    <row r="197" spans="1:23" x14ac:dyDescent="0.25">
      <c r="A197" s="1183"/>
      <c r="B197" s="77">
        <v>7</v>
      </c>
      <c r="C197" s="58"/>
      <c r="D197" s="52"/>
      <c r="E197" s="52"/>
      <c r="F197" s="58"/>
      <c r="G197" s="391"/>
      <c r="H197" s="58"/>
      <c r="I197" s="392"/>
      <c r="J197" s="393"/>
      <c r="K197" s="388"/>
      <c r="L197" s="394"/>
      <c r="M197" s="392"/>
      <c r="N197" s="394"/>
      <c r="O197" s="74"/>
      <c r="P197" s="74"/>
      <c r="Q197" s="392"/>
      <c r="R197" s="392"/>
      <c r="S197" s="392"/>
      <c r="T197" s="395"/>
      <c r="U197" s="396"/>
      <c r="V197" s="260"/>
    </row>
    <row r="198" spans="1:23" x14ac:dyDescent="0.25">
      <c r="A198" s="1183"/>
      <c r="B198" s="77">
        <v>8</v>
      </c>
      <c r="C198" s="58"/>
      <c r="D198" s="52"/>
      <c r="E198" s="52"/>
      <c r="F198" s="58"/>
      <c r="G198" s="391"/>
      <c r="H198" s="58"/>
      <c r="I198" s="392"/>
      <c r="J198" s="393"/>
      <c r="K198" s="388"/>
      <c r="L198" s="394"/>
      <c r="M198" s="392"/>
      <c r="N198" s="394"/>
      <c r="O198" s="74"/>
      <c r="P198" s="74"/>
      <c r="Q198" s="392"/>
      <c r="R198" s="392"/>
      <c r="S198" s="392"/>
      <c r="T198" s="395"/>
      <c r="U198" s="396"/>
      <c r="V198" s="260"/>
    </row>
    <row r="199" spans="1:23" x14ac:dyDescent="0.25">
      <c r="A199" s="1183"/>
      <c r="B199" s="77">
        <v>9</v>
      </c>
      <c r="C199" s="58"/>
      <c r="D199" s="52"/>
      <c r="E199" s="52"/>
      <c r="F199" s="58"/>
      <c r="G199" s="391"/>
      <c r="H199" s="58"/>
      <c r="I199" s="392"/>
      <c r="J199" s="393"/>
      <c r="K199" s="388"/>
      <c r="L199" s="394"/>
      <c r="M199" s="392"/>
      <c r="N199" s="394"/>
      <c r="O199" s="74"/>
      <c r="P199" s="74"/>
      <c r="Q199" s="392"/>
      <c r="R199" s="392"/>
      <c r="S199" s="392"/>
      <c r="T199" s="395"/>
      <c r="U199" s="396"/>
      <c r="V199" s="260"/>
    </row>
    <row r="200" spans="1:23" ht="15.75" thickBot="1" x14ac:dyDescent="0.3">
      <c r="A200" s="1184"/>
      <c r="B200" s="78">
        <v>10</v>
      </c>
      <c r="C200" s="67"/>
      <c r="D200" s="66"/>
      <c r="E200" s="66"/>
      <c r="F200" s="67"/>
      <c r="G200" s="397"/>
      <c r="H200" s="67"/>
      <c r="I200" s="398"/>
      <c r="J200" s="399"/>
      <c r="K200" s="586"/>
      <c r="L200" s="400"/>
      <c r="M200" s="398"/>
      <c r="N200" s="400"/>
      <c r="O200" s="75"/>
      <c r="P200" s="75"/>
      <c r="Q200" s="398"/>
      <c r="R200" s="398"/>
      <c r="S200" s="398"/>
      <c r="T200" s="401"/>
      <c r="U200" s="402"/>
      <c r="V200" s="260"/>
    </row>
    <row r="201" spans="1:23" ht="25.5" thickBot="1" x14ac:dyDescent="0.3">
      <c r="A201" s="68"/>
      <c r="B201" s="53"/>
      <c r="C201" s="53"/>
      <c r="D201" s="53"/>
      <c r="E201" s="250" t="s">
        <v>223</v>
      </c>
      <c r="F201" s="251">
        <f>COUNTA(F191:F200)</f>
        <v>0</v>
      </c>
      <c r="G201" s="252">
        <f>COUNTA(G191:G200)</f>
        <v>0</v>
      </c>
      <c r="H201" s="403"/>
      <c r="I201" s="403"/>
      <c r="J201" s="404"/>
      <c r="K201" s="404"/>
      <c r="L201" s="403"/>
      <c r="M201" s="1083" t="s">
        <v>354</v>
      </c>
      <c r="N201" s="1084"/>
      <c r="O201" s="587">
        <f>SUM(O191:O200)</f>
        <v>0</v>
      </c>
      <c r="P201" s="588">
        <f>SUM(P191:P200)</f>
        <v>0</v>
      </c>
      <c r="Q201" s="53"/>
      <c r="S201" s="53"/>
      <c r="T201" s="57"/>
      <c r="U201" s="405"/>
      <c r="V201" s="406"/>
      <c r="W201" s="407"/>
    </row>
    <row r="202" spans="1:23" ht="15.75" thickBot="1" x14ac:dyDescent="0.3">
      <c r="A202" s="408"/>
      <c r="B202" s="409"/>
      <c r="C202" s="342"/>
      <c r="D202" s="342"/>
      <c r="E202" s="342"/>
      <c r="F202" s="409"/>
      <c r="G202" s="342"/>
      <c r="H202" s="342"/>
      <c r="I202" s="409"/>
      <c r="J202" s="409"/>
      <c r="K202" s="409"/>
      <c r="L202" s="342"/>
      <c r="M202" s="342"/>
      <c r="N202" s="342"/>
      <c r="O202" s="342"/>
      <c r="P202" s="342"/>
      <c r="Q202" s="342"/>
      <c r="R202" s="342"/>
      <c r="S202" s="342"/>
      <c r="T202" s="410"/>
      <c r="U202" s="411"/>
      <c r="V202" s="348"/>
    </row>
    <row r="203" spans="1:23" ht="31.5" customHeight="1" thickBot="1" x14ac:dyDescent="0.3">
      <c r="A203" s="378"/>
      <c r="B203" s="256"/>
      <c r="C203" s="187"/>
      <c r="D203" s="187"/>
      <c r="E203" s="187"/>
      <c r="F203" s="256"/>
      <c r="G203" s="187"/>
      <c r="H203" s="187"/>
      <c r="I203" s="256"/>
      <c r="J203" s="256"/>
      <c r="K203" s="256"/>
      <c r="L203" s="187"/>
      <c r="M203" s="187"/>
      <c r="N203" s="187"/>
      <c r="O203" s="187"/>
      <c r="P203" s="187"/>
      <c r="Q203" s="187"/>
      <c r="R203" s="187"/>
      <c r="S203" s="187"/>
      <c r="T203" s="379"/>
      <c r="U203" s="379"/>
      <c r="V203" s="258"/>
    </row>
    <row r="204" spans="1:23" ht="32.25" customHeight="1" thickBot="1" x14ac:dyDescent="0.3">
      <c r="A204" s="82" t="s">
        <v>9</v>
      </c>
      <c r="B204" s="1100" t="s">
        <v>63</v>
      </c>
      <c r="C204" s="1101"/>
      <c r="E204" s="1185" t="s">
        <v>189</v>
      </c>
      <c r="F204" s="1186"/>
      <c r="G204" s="1104">
        <f>VLOOKUP(B204,'Urbano.Piano inv. forn'!$D$100:$H$119,3,FALSE)</f>
        <v>0</v>
      </c>
      <c r="H204" s="1105"/>
      <c r="I204" s="44"/>
      <c r="J204" s="1185" t="s">
        <v>190</v>
      </c>
      <c r="K204" s="1187"/>
      <c r="L204" s="1186"/>
      <c r="M204" s="1104">
        <f>VLOOKUP(B204,'Urbano.Piano inv. forn'!$D$100:$H$119,4,FALSE)</f>
        <v>0</v>
      </c>
      <c r="N204" s="1105"/>
      <c r="P204" s="88" t="s">
        <v>191</v>
      </c>
      <c r="Q204" s="380"/>
      <c r="S204" s="89" t="s">
        <v>192</v>
      </c>
      <c r="T204" s="1085"/>
      <c r="U204" s="1086"/>
      <c r="V204" s="260"/>
    </row>
    <row r="205" spans="1:23" ht="13.5" customHeight="1" thickBot="1" x14ac:dyDescent="0.3">
      <c r="A205" s="68"/>
      <c r="B205" s="54"/>
      <c r="C205" s="54"/>
      <c r="E205" s="55"/>
      <c r="F205" s="55"/>
      <c r="G205" s="56"/>
      <c r="H205" s="56"/>
      <c r="I205" s="44"/>
      <c r="J205" s="55"/>
      <c r="K205" s="55"/>
      <c r="L205" s="55"/>
      <c r="M205" s="56"/>
      <c r="N205" s="56"/>
      <c r="P205" s="57"/>
      <c r="S205" s="53"/>
      <c r="T205" s="381"/>
      <c r="V205" s="69"/>
      <c r="W205" s="377"/>
    </row>
    <row r="206" spans="1:23" ht="33.75" customHeight="1" thickBot="1" x14ac:dyDescent="0.3">
      <c r="A206" s="1188" t="s">
        <v>12</v>
      </c>
      <c r="B206" s="1189"/>
      <c r="C206" s="1189"/>
      <c r="D206" s="1190"/>
      <c r="E206" s="1090">
        <f>VLOOKUP(B204,'Urbano.Piano inv. forn'!$D$100:$V$119,17,FALSE)</f>
        <v>0</v>
      </c>
      <c r="F206" s="1091"/>
      <c r="G206" s="1091"/>
      <c r="H206" s="1092"/>
      <c r="I206" s="44"/>
      <c r="J206" s="1191" t="s">
        <v>56</v>
      </c>
      <c r="K206" s="1192"/>
      <c r="L206" s="1193"/>
      <c r="M206" s="1090">
        <f>VLOOKUP(B204,'Urbano.Piano inv. forn'!$D$100:$V$119,19,FALSE)</f>
        <v>0</v>
      </c>
      <c r="N206" s="1092"/>
      <c r="O206" s="65"/>
      <c r="P206" s="89" t="s">
        <v>14</v>
      </c>
      <c r="Q206" s="70">
        <f>M206+E206</f>
        <v>0</v>
      </c>
      <c r="S206" s="89" t="s">
        <v>193</v>
      </c>
      <c r="T206" s="1085"/>
      <c r="U206" s="1086"/>
      <c r="V206" s="69"/>
      <c r="W206" s="377"/>
    </row>
    <row r="207" spans="1:23" ht="21.75" customHeight="1" thickBot="1" x14ac:dyDescent="0.3">
      <c r="A207" s="71"/>
      <c r="B207" s="72"/>
      <c r="C207" s="72"/>
      <c r="D207" s="72"/>
      <c r="E207" s="73"/>
      <c r="F207" s="73"/>
      <c r="G207" s="73"/>
      <c r="H207" s="73"/>
      <c r="I207" s="44"/>
      <c r="J207" s="55"/>
      <c r="K207" s="55"/>
      <c r="L207" s="55"/>
      <c r="M207" s="73"/>
      <c r="N207" s="73"/>
      <c r="O207" s="65"/>
      <c r="P207" s="53"/>
      <c r="Q207" s="65"/>
      <c r="S207" s="53"/>
      <c r="T207" s="382"/>
      <c r="U207" s="382"/>
      <c r="V207" s="69"/>
      <c r="W207" s="377"/>
    </row>
    <row r="208" spans="1:23" s="101" customFormat="1" ht="72" customHeight="1" x14ac:dyDescent="0.25">
      <c r="A208" s="1177" t="s">
        <v>194</v>
      </c>
      <c r="B208" s="1179" t="s">
        <v>195</v>
      </c>
      <c r="C208" s="1179" t="s">
        <v>196</v>
      </c>
      <c r="D208" s="84" t="s">
        <v>197</v>
      </c>
      <c r="E208" s="85" t="s">
        <v>198</v>
      </c>
      <c r="F208" s="84" t="s">
        <v>199</v>
      </c>
      <c r="G208" s="84" t="s">
        <v>200</v>
      </c>
      <c r="H208" s="86" t="s">
        <v>168</v>
      </c>
      <c r="I208" s="86" t="s">
        <v>201</v>
      </c>
      <c r="J208" s="86" t="s">
        <v>202</v>
      </c>
      <c r="K208" s="86" t="s">
        <v>444</v>
      </c>
      <c r="L208" s="86" t="s">
        <v>203</v>
      </c>
      <c r="M208" s="86" t="s">
        <v>204</v>
      </c>
      <c r="N208" s="86" t="s">
        <v>205</v>
      </c>
      <c r="O208" s="86" t="s">
        <v>206</v>
      </c>
      <c r="P208" s="86" t="s">
        <v>207</v>
      </c>
      <c r="Q208" s="86" t="s">
        <v>208</v>
      </c>
      <c r="R208" s="86" t="s">
        <v>209</v>
      </c>
      <c r="S208" s="86" t="s">
        <v>210</v>
      </c>
      <c r="T208" s="86" t="s">
        <v>470</v>
      </c>
      <c r="U208" s="1181" t="s">
        <v>211</v>
      </c>
      <c r="V208" s="383"/>
    </row>
    <row r="209" spans="1:23" s="101" customFormat="1" ht="28.5" customHeight="1" thickBot="1" x14ac:dyDescent="0.3">
      <c r="A209" s="1178"/>
      <c r="B209" s="1180"/>
      <c r="C209" s="1180"/>
      <c r="D209" s="87" t="s">
        <v>212</v>
      </c>
      <c r="E209" s="87" t="s">
        <v>213</v>
      </c>
      <c r="F209" s="87" t="s">
        <v>214</v>
      </c>
      <c r="G209" s="87" t="s">
        <v>214</v>
      </c>
      <c r="H209" s="87" t="s">
        <v>175</v>
      </c>
      <c r="I209" s="87" t="s">
        <v>29</v>
      </c>
      <c r="J209" s="87" t="s">
        <v>215</v>
      </c>
      <c r="K209" s="87" t="s">
        <v>216</v>
      </c>
      <c r="L209" s="87" t="s">
        <v>216</v>
      </c>
      <c r="M209" s="87" t="s">
        <v>217</v>
      </c>
      <c r="N209" s="87" t="s">
        <v>216</v>
      </c>
      <c r="O209" s="87" t="s">
        <v>218</v>
      </c>
      <c r="P209" s="87" t="s">
        <v>446</v>
      </c>
      <c r="Q209" s="87" t="s">
        <v>219</v>
      </c>
      <c r="R209" s="87" t="s">
        <v>220</v>
      </c>
      <c r="S209" s="87" t="s">
        <v>221</v>
      </c>
      <c r="T209" s="87" t="s">
        <v>471</v>
      </c>
      <c r="U209" s="1182"/>
      <c r="V209" s="383"/>
    </row>
    <row r="210" spans="1:23" ht="15" customHeight="1" x14ac:dyDescent="0.25">
      <c r="A210" s="1183" t="str">
        <f>B204</f>
        <v>urb.e.1</v>
      </c>
      <c r="B210" s="76">
        <v>1</v>
      </c>
      <c r="C210" s="117"/>
      <c r="D210" s="59"/>
      <c r="E210" s="59"/>
      <c r="F210" s="117"/>
      <c r="G210" s="385"/>
      <c r="H210" s="60"/>
      <c r="I210" s="386"/>
      <c r="J210" s="387"/>
      <c r="K210" s="388"/>
      <c r="L210" s="388"/>
      <c r="M210" s="386"/>
      <c r="N210" s="388"/>
      <c r="O210" s="83"/>
      <c r="P210" s="83"/>
      <c r="Q210" s="386"/>
      <c r="R210" s="386"/>
      <c r="S210" s="386"/>
      <c r="T210" s="389"/>
      <c r="U210" s="390"/>
      <c r="V210" s="260"/>
    </row>
    <row r="211" spans="1:23" x14ac:dyDescent="0.25">
      <c r="A211" s="1183"/>
      <c r="B211" s="77">
        <v>2</v>
      </c>
      <c r="C211" s="58"/>
      <c r="D211" s="52"/>
      <c r="E211" s="52"/>
      <c r="F211" s="58"/>
      <c r="G211" s="391"/>
      <c r="H211" s="58"/>
      <c r="I211" s="392"/>
      <c r="J211" s="393"/>
      <c r="K211" s="388"/>
      <c r="L211" s="394"/>
      <c r="M211" s="392"/>
      <c r="N211" s="394"/>
      <c r="O211" s="74"/>
      <c r="P211" s="74"/>
      <c r="Q211" s="392"/>
      <c r="R211" s="392" t="s">
        <v>222</v>
      </c>
      <c r="S211" s="392"/>
      <c r="T211" s="395"/>
      <c r="U211" s="396"/>
      <c r="V211" s="260"/>
    </row>
    <row r="212" spans="1:23" x14ac:dyDescent="0.25">
      <c r="A212" s="1183"/>
      <c r="B212" s="77">
        <v>3</v>
      </c>
      <c r="C212" s="58"/>
      <c r="D212" s="52"/>
      <c r="E212" s="52"/>
      <c r="F212" s="58"/>
      <c r="G212" s="391"/>
      <c r="H212" s="58"/>
      <c r="I212" s="392"/>
      <c r="J212" s="393"/>
      <c r="K212" s="388"/>
      <c r="L212" s="394"/>
      <c r="M212" s="392"/>
      <c r="N212" s="394"/>
      <c r="O212" s="74"/>
      <c r="P212" s="74"/>
      <c r="Q212" s="392"/>
      <c r="R212" s="392"/>
      <c r="S212" s="392"/>
      <c r="T212" s="395"/>
      <c r="U212" s="396"/>
      <c r="V212" s="260"/>
    </row>
    <row r="213" spans="1:23" x14ac:dyDescent="0.25">
      <c r="A213" s="1183"/>
      <c r="B213" s="77">
        <v>4</v>
      </c>
      <c r="C213" s="58"/>
      <c r="D213" s="52"/>
      <c r="E213" s="52"/>
      <c r="F213" s="58"/>
      <c r="G213" s="391"/>
      <c r="H213" s="58"/>
      <c r="I213" s="392"/>
      <c r="J213" s="393"/>
      <c r="K213" s="388"/>
      <c r="L213" s="394"/>
      <c r="M213" s="392"/>
      <c r="N213" s="394"/>
      <c r="O213" s="74"/>
      <c r="P213" s="74"/>
      <c r="Q213" s="392"/>
      <c r="R213" s="392"/>
      <c r="S213" s="392"/>
      <c r="T213" s="395"/>
      <c r="U213" s="396"/>
      <c r="V213" s="260"/>
    </row>
    <row r="214" spans="1:23" x14ac:dyDescent="0.25">
      <c r="A214" s="1183"/>
      <c r="B214" s="77">
        <v>5</v>
      </c>
      <c r="C214" s="58"/>
      <c r="D214" s="52"/>
      <c r="E214" s="52"/>
      <c r="F214" s="58"/>
      <c r="G214" s="391"/>
      <c r="H214" s="58"/>
      <c r="I214" s="392"/>
      <c r="J214" s="393"/>
      <c r="K214" s="388"/>
      <c r="L214" s="394"/>
      <c r="M214" s="392"/>
      <c r="N214" s="394"/>
      <c r="O214" s="74"/>
      <c r="P214" s="74"/>
      <c r="Q214" s="392"/>
      <c r="R214" s="392"/>
      <c r="S214" s="392"/>
      <c r="T214" s="395"/>
      <c r="U214" s="396"/>
      <c r="V214" s="260"/>
    </row>
    <row r="215" spans="1:23" x14ac:dyDescent="0.25">
      <c r="A215" s="1183"/>
      <c r="B215" s="77">
        <v>6</v>
      </c>
      <c r="C215" s="58"/>
      <c r="D215" s="52"/>
      <c r="E215" s="52"/>
      <c r="F215" s="58"/>
      <c r="G215" s="391"/>
      <c r="H215" s="58"/>
      <c r="I215" s="392"/>
      <c r="J215" s="393"/>
      <c r="K215" s="388"/>
      <c r="L215" s="394"/>
      <c r="M215" s="392"/>
      <c r="N215" s="394"/>
      <c r="O215" s="74"/>
      <c r="P215" s="74"/>
      <c r="Q215" s="392"/>
      <c r="R215" s="392"/>
      <c r="S215" s="392"/>
      <c r="T215" s="395"/>
      <c r="U215" s="396"/>
      <c r="V215" s="260"/>
    </row>
    <row r="216" spans="1:23" x14ac:dyDescent="0.25">
      <c r="A216" s="1183"/>
      <c r="B216" s="77">
        <v>7</v>
      </c>
      <c r="C216" s="58"/>
      <c r="D216" s="52"/>
      <c r="E216" s="52"/>
      <c r="F216" s="58"/>
      <c r="G216" s="391"/>
      <c r="H216" s="58"/>
      <c r="I216" s="392"/>
      <c r="J216" s="393"/>
      <c r="K216" s="388"/>
      <c r="L216" s="394"/>
      <c r="M216" s="392"/>
      <c r="N216" s="394"/>
      <c r="O216" s="74"/>
      <c r="P216" s="74"/>
      <c r="Q216" s="392"/>
      <c r="R216" s="392"/>
      <c r="S216" s="392"/>
      <c r="T216" s="395"/>
      <c r="U216" s="396"/>
      <c r="V216" s="260"/>
    </row>
    <row r="217" spans="1:23" x14ac:dyDescent="0.25">
      <c r="A217" s="1183"/>
      <c r="B217" s="77">
        <v>8</v>
      </c>
      <c r="C217" s="58"/>
      <c r="D217" s="52"/>
      <c r="E217" s="52"/>
      <c r="F217" s="58"/>
      <c r="G217" s="391"/>
      <c r="H217" s="58"/>
      <c r="I217" s="392"/>
      <c r="J217" s="393"/>
      <c r="K217" s="388"/>
      <c r="L217" s="394"/>
      <c r="M217" s="392"/>
      <c r="N217" s="394"/>
      <c r="O217" s="74"/>
      <c r="P217" s="74"/>
      <c r="Q217" s="392"/>
      <c r="R217" s="392"/>
      <c r="S217" s="392"/>
      <c r="T217" s="395"/>
      <c r="U217" s="396"/>
      <c r="V217" s="260"/>
    </row>
    <row r="218" spans="1:23" x14ac:dyDescent="0.25">
      <c r="A218" s="1183"/>
      <c r="B218" s="77">
        <v>9</v>
      </c>
      <c r="C218" s="58"/>
      <c r="D218" s="52"/>
      <c r="E218" s="52"/>
      <c r="F218" s="58"/>
      <c r="G218" s="391"/>
      <c r="H218" s="58"/>
      <c r="I218" s="392"/>
      <c r="J218" s="393"/>
      <c r="K218" s="388"/>
      <c r="L218" s="394"/>
      <c r="M218" s="392"/>
      <c r="N218" s="394"/>
      <c r="O218" s="74"/>
      <c r="P218" s="74"/>
      <c r="Q218" s="392"/>
      <c r="R218" s="392"/>
      <c r="S218" s="392"/>
      <c r="T218" s="395"/>
      <c r="U218" s="396"/>
      <c r="V218" s="260"/>
    </row>
    <row r="219" spans="1:23" ht="15.75" thickBot="1" x14ac:dyDescent="0.3">
      <c r="A219" s="1184"/>
      <c r="B219" s="78">
        <v>10</v>
      </c>
      <c r="C219" s="67"/>
      <c r="D219" s="66"/>
      <c r="E219" s="66"/>
      <c r="F219" s="67"/>
      <c r="G219" s="397"/>
      <c r="H219" s="67"/>
      <c r="I219" s="398"/>
      <c r="J219" s="399"/>
      <c r="K219" s="586"/>
      <c r="L219" s="400"/>
      <c r="M219" s="398"/>
      <c r="N219" s="400"/>
      <c r="O219" s="75"/>
      <c r="P219" s="75"/>
      <c r="Q219" s="398"/>
      <c r="R219" s="398"/>
      <c r="S219" s="398"/>
      <c r="T219" s="401"/>
      <c r="U219" s="402"/>
      <c r="V219" s="260"/>
    </row>
    <row r="220" spans="1:23" ht="25.5" thickBot="1" x14ac:dyDescent="0.3">
      <c r="A220" s="68"/>
      <c r="B220" s="53"/>
      <c r="C220" s="53"/>
      <c r="D220" s="53"/>
      <c r="E220" s="250" t="s">
        <v>223</v>
      </c>
      <c r="F220" s="251">
        <f>COUNTA(F210:F219)</f>
        <v>0</v>
      </c>
      <c r="G220" s="252">
        <f>COUNTA(G210:G219)</f>
        <v>0</v>
      </c>
      <c r="H220" s="403"/>
      <c r="I220" s="403"/>
      <c r="J220" s="404"/>
      <c r="K220" s="404"/>
      <c r="L220" s="403"/>
      <c r="M220" s="1083" t="s">
        <v>354</v>
      </c>
      <c r="N220" s="1084"/>
      <c r="O220" s="587">
        <f>SUM(O210:O219)</f>
        <v>0</v>
      </c>
      <c r="P220" s="588">
        <f>SUM(P210:P219)</f>
        <v>0</v>
      </c>
      <c r="Q220" s="53"/>
      <c r="S220" s="53"/>
      <c r="T220" s="57"/>
      <c r="U220" s="405"/>
      <c r="V220" s="406"/>
      <c r="W220" s="407"/>
    </row>
    <row r="221" spans="1:23" ht="15.75" thickBot="1" x14ac:dyDescent="0.3">
      <c r="A221" s="408"/>
      <c r="B221" s="409"/>
      <c r="C221" s="342"/>
      <c r="D221" s="342"/>
      <c r="E221" s="342"/>
      <c r="F221" s="409"/>
      <c r="G221" s="342"/>
      <c r="H221" s="342"/>
      <c r="I221" s="409"/>
      <c r="J221" s="409"/>
      <c r="K221" s="409"/>
      <c r="L221" s="342"/>
      <c r="M221" s="342"/>
      <c r="N221" s="342"/>
      <c r="O221" s="342"/>
      <c r="P221" s="342"/>
      <c r="Q221" s="342"/>
      <c r="R221" s="342"/>
      <c r="S221" s="342"/>
      <c r="T221" s="410"/>
      <c r="U221" s="411"/>
      <c r="V221" s="348"/>
    </row>
    <row r="222" spans="1:23" ht="31.5" customHeight="1" thickBot="1" x14ac:dyDescent="0.3">
      <c r="A222" s="378"/>
      <c r="B222" s="256"/>
      <c r="C222" s="187"/>
      <c r="D222" s="187"/>
      <c r="E222" s="187"/>
      <c r="F222" s="256"/>
      <c r="G222" s="187"/>
      <c r="H222" s="187"/>
      <c r="I222" s="256"/>
      <c r="J222" s="256"/>
      <c r="K222" s="256"/>
      <c r="L222" s="187"/>
      <c r="M222" s="187"/>
      <c r="N222" s="187"/>
      <c r="O222" s="187"/>
      <c r="P222" s="187"/>
      <c r="Q222" s="187"/>
      <c r="R222" s="187"/>
      <c r="S222" s="187"/>
      <c r="T222" s="379"/>
      <c r="U222" s="379"/>
      <c r="V222" s="258"/>
    </row>
    <row r="223" spans="1:23" ht="32.25" customHeight="1" thickBot="1" x14ac:dyDescent="0.3">
      <c r="A223" s="82" t="s">
        <v>9</v>
      </c>
      <c r="B223" s="1100" t="s">
        <v>63</v>
      </c>
      <c r="C223" s="1101"/>
      <c r="E223" s="1185" t="s">
        <v>189</v>
      </c>
      <c r="F223" s="1186"/>
      <c r="G223" s="1104">
        <f>VLOOKUP(B223,'Urbano.Piano inv. forn'!$D$100:$H$119,3,FALSE)</f>
        <v>0</v>
      </c>
      <c r="H223" s="1105"/>
      <c r="I223" s="44"/>
      <c r="J223" s="1185" t="s">
        <v>190</v>
      </c>
      <c r="K223" s="1187"/>
      <c r="L223" s="1186"/>
      <c r="M223" s="1104">
        <f>VLOOKUP(B223,'Urbano.Piano inv. forn'!$D$100:$H$119,4,FALSE)</f>
        <v>0</v>
      </c>
      <c r="N223" s="1105"/>
      <c r="P223" s="88" t="s">
        <v>191</v>
      </c>
      <c r="Q223" s="380"/>
      <c r="S223" s="89" t="s">
        <v>192</v>
      </c>
      <c r="T223" s="1085"/>
      <c r="U223" s="1086"/>
      <c r="V223" s="260"/>
    </row>
    <row r="224" spans="1:23" ht="13.5" customHeight="1" thickBot="1" x14ac:dyDescent="0.3">
      <c r="A224" s="68"/>
      <c r="B224" s="54"/>
      <c r="C224" s="54"/>
      <c r="E224" s="55"/>
      <c r="F224" s="55"/>
      <c r="G224" s="56"/>
      <c r="H224" s="56"/>
      <c r="I224" s="44"/>
      <c r="J224" s="55"/>
      <c r="K224" s="55"/>
      <c r="L224" s="55"/>
      <c r="M224" s="56"/>
      <c r="N224" s="56"/>
      <c r="P224" s="57"/>
      <c r="S224" s="53"/>
      <c r="T224" s="381"/>
      <c r="V224" s="69"/>
      <c r="W224" s="377"/>
    </row>
    <row r="225" spans="1:23" ht="33.75" customHeight="1" thickBot="1" x14ac:dyDescent="0.3">
      <c r="A225" s="1188" t="s">
        <v>12</v>
      </c>
      <c r="B225" s="1189"/>
      <c r="C225" s="1189"/>
      <c r="D225" s="1190"/>
      <c r="E225" s="1090">
        <f>VLOOKUP(B223,'Urbano.Piano inv. forn'!$D$100:$V$119,17,FALSE)</f>
        <v>0</v>
      </c>
      <c r="F225" s="1091"/>
      <c r="G225" s="1091"/>
      <c r="H225" s="1092"/>
      <c r="I225" s="44"/>
      <c r="J225" s="1191" t="s">
        <v>56</v>
      </c>
      <c r="K225" s="1192"/>
      <c r="L225" s="1193"/>
      <c r="M225" s="1090">
        <f>VLOOKUP(B223,'Urbano.Piano inv. forn'!$D$100:$V$119,19,FALSE)</f>
        <v>0</v>
      </c>
      <c r="N225" s="1092"/>
      <c r="O225" s="65"/>
      <c r="P225" s="89" t="s">
        <v>14</v>
      </c>
      <c r="Q225" s="70">
        <f>M225+E225</f>
        <v>0</v>
      </c>
      <c r="S225" s="89" t="s">
        <v>193</v>
      </c>
      <c r="T225" s="1085"/>
      <c r="U225" s="1086"/>
      <c r="V225" s="69"/>
      <c r="W225" s="377"/>
    </row>
    <row r="226" spans="1:23" ht="21.75" customHeight="1" thickBot="1" x14ac:dyDescent="0.3">
      <c r="A226" s="71"/>
      <c r="B226" s="72"/>
      <c r="C226" s="72"/>
      <c r="D226" s="72"/>
      <c r="E226" s="73"/>
      <c r="F226" s="73"/>
      <c r="G226" s="73"/>
      <c r="H226" s="73"/>
      <c r="I226" s="44"/>
      <c r="J226" s="55"/>
      <c r="K226" s="55"/>
      <c r="L226" s="55"/>
      <c r="M226" s="73"/>
      <c r="N226" s="73"/>
      <c r="O226" s="65"/>
      <c r="P226" s="53"/>
      <c r="Q226" s="65"/>
      <c r="S226" s="53"/>
      <c r="T226" s="382"/>
      <c r="U226" s="382"/>
      <c r="V226" s="69"/>
      <c r="W226" s="377"/>
    </row>
    <row r="227" spans="1:23" s="101" customFormat="1" ht="72" customHeight="1" x14ac:dyDescent="0.25">
      <c r="A227" s="1177" t="s">
        <v>194</v>
      </c>
      <c r="B227" s="1179" t="s">
        <v>195</v>
      </c>
      <c r="C227" s="1179" t="s">
        <v>196</v>
      </c>
      <c r="D227" s="84" t="s">
        <v>197</v>
      </c>
      <c r="E227" s="85" t="s">
        <v>198</v>
      </c>
      <c r="F227" s="84" t="s">
        <v>199</v>
      </c>
      <c r="G227" s="84" t="s">
        <v>200</v>
      </c>
      <c r="H227" s="86" t="s">
        <v>168</v>
      </c>
      <c r="I227" s="86" t="s">
        <v>201</v>
      </c>
      <c r="J227" s="86" t="s">
        <v>202</v>
      </c>
      <c r="K227" s="86" t="s">
        <v>444</v>
      </c>
      <c r="L227" s="86" t="s">
        <v>203</v>
      </c>
      <c r="M227" s="86" t="s">
        <v>204</v>
      </c>
      <c r="N227" s="86" t="s">
        <v>205</v>
      </c>
      <c r="O227" s="86" t="s">
        <v>206</v>
      </c>
      <c r="P227" s="86" t="s">
        <v>207</v>
      </c>
      <c r="Q227" s="86" t="s">
        <v>208</v>
      </c>
      <c r="R227" s="86" t="s">
        <v>209</v>
      </c>
      <c r="S227" s="86" t="s">
        <v>210</v>
      </c>
      <c r="T227" s="86" t="s">
        <v>470</v>
      </c>
      <c r="U227" s="1181" t="s">
        <v>211</v>
      </c>
      <c r="V227" s="383"/>
    </row>
    <row r="228" spans="1:23" s="101" customFormat="1" ht="28.5" customHeight="1" thickBot="1" x14ac:dyDescent="0.3">
      <c r="A228" s="1178"/>
      <c r="B228" s="1180"/>
      <c r="C228" s="1180"/>
      <c r="D228" s="87" t="s">
        <v>212</v>
      </c>
      <c r="E228" s="87" t="s">
        <v>213</v>
      </c>
      <c r="F228" s="87" t="s">
        <v>214</v>
      </c>
      <c r="G228" s="87" t="s">
        <v>214</v>
      </c>
      <c r="H228" s="87" t="s">
        <v>175</v>
      </c>
      <c r="I228" s="87" t="s">
        <v>29</v>
      </c>
      <c r="J228" s="87" t="s">
        <v>215</v>
      </c>
      <c r="K228" s="87" t="s">
        <v>216</v>
      </c>
      <c r="L228" s="87" t="s">
        <v>216</v>
      </c>
      <c r="M228" s="87" t="s">
        <v>217</v>
      </c>
      <c r="N228" s="87" t="s">
        <v>216</v>
      </c>
      <c r="O228" s="87" t="s">
        <v>218</v>
      </c>
      <c r="P228" s="87" t="s">
        <v>446</v>
      </c>
      <c r="Q228" s="87" t="s">
        <v>219</v>
      </c>
      <c r="R228" s="87" t="s">
        <v>220</v>
      </c>
      <c r="S228" s="87" t="s">
        <v>221</v>
      </c>
      <c r="T228" s="87" t="s">
        <v>471</v>
      </c>
      <c r="U228" s="1182"/>
      <c r="V228" s="383"/>
    </row>
    <row r="229" spans="1:23" ht="15" customHeight="1" x14ac:dyDescent="0.25">
      <c r="A229" s="1183" t="str">
        <f>B223</f>
        <v>urb.e.1</v>
      </c>
      <c r="B229" s="76">
        <v>1</v>
      </c>
      <c r="C229" s="117"/>
      <c r="D229" s="59"/>
      <c r="E229" s="59"/>
      <c r="F229" s="117"/>
      <c r="G229" s="385"/>
      <c r="H229" s="60"/>
      <c r="I229" s="386"/>
      <c r="J229" s="387"/>
      <c r="K229" s="388"/>
      <c r="L229" s="388"/>
      <c r="M229" s="386"/>
      <c r="N229" s="388"/>
      <c r="O229" s="83"/>
      <c r="P229" s="83"/>
      <c r="Q229" s="386"/>
      <c r="R229" s="386"/>
      <c r="S229" s="386"/>
      <c r="T229" s="389"/>
      <c r="U229" s="390"/>
      <c r="V229" s="260"/>
    </row>
    <row r="230" spans="1:23" x14ac:dyDescent="0.25">
      <c r="A230" s="1183"/>
      <c r="B230" s="77">
        <v>2</v>
      </c>
      <c r="C230" s="58"/>
      <c r="D230" s="52"/>
      <c r="E230" s="52"/>
      <c r="F230" s="58"/>
      <c r="G230" s="391"/>
      <c r="H230" s="58"/>
      <c r="I230" s="392"/>
      <c r="J230" s="393"/>
      <c r="K230" s="388"/>
      <c r="L230" s="394"/>
      <c r="M230" s="392"/>
      <c r="N230" s="394"/>
      <c r="O230" s="74"/>
      <c r="P230" s="74"/>
      <c r="Q230" s="392"/>
      <c r="R230" s="392" t="s">
        <v>222</v>
      </c>
      <c r="S230" s="392"/>
      <c r="T230" s="395"/>
      <c r="U230" s="396"/>
      <c r="V230" s="260"/>
    </row>
    <row r="231" spans="1:23" x14ac:dyDescent="0.25">
      <c r="A231" s="1183"/>
      <c r="B231" s="77">
        <v>3</v>
      </c>
      <c r="C231" s="58"/>
      <c r="D231" s="52"/>
      <c r="E231" s="52"/>
      <c r="F231" s="58"/>
      <c r="G231" s="391"/>
      <c r="H231" s="58"/>
      <c r="I231" s="392"/>
      <c r="J231" s="393"/>
      <c r="K231" s="388"/>
      <c r="L231" s="394"/>
      <c r="M231" s="392"/>
      <c r="N231" s="394"/>
      <c r="O231" s="74"/>
      <c r="P231" s="74"/>
      <c r="Q231" s="392"/>
      <c r="R231" s="392"/>
      <c r="S231" s="392"/>
      <c r="T231" s="395"/>
      <c r="U231" s="396"/>
      <c r="V231" s="260"/>
    </row>
    <row r="232" spans="1:23" x14ac:dyDescent="0.25">
      <c r="A232" s="1183"/>
      <c r="B232" s="77">
        <v>4</v>
      </c>
      <c r="C232" s="58"/>
      <c r="D232" s="52"/>
      <c r="E232" s="52"/>
      <c r="F232" s="58"/>
      <c r="G232" s="391"/>
      <c r="H232" s="58"/>
      <c r="I232" s="392"/>
      <c r="J232" s="393"/>
      <c r="K232" s="388"/>
      <c r="L232" s="394"/>
      <c r="M232" s="392"/>
      <c r="N232" s="394"/>
      <c r="O232" s="74"/>
      <c r="P232" s="74"/>
      <c r="Q232" s="392"/>
      <c r="R232" s="392"/>
      <c r="S232" s="392"/>
      <c r="T232" s="395"/>
      <c r="U232" s="396"/>
      <c r="V232" s="260"/>
    </row>
    <row r="233" spans="1:23" x14ac:dyDescent="0.25">
      <c r="A233" s="1183"/>
      <c r="B233" s="77">
        <v>5</v>
      </c>
      <c r="C233" s="58"/>
      <c r="D233" s="52"/>
      <c r="E233" s="52"/>
      <c r="F233" s="58"/>
      <c r="G233" s="391"/>
      <c r="H233" s="58"/>
      <c r="I233" s="392"/>
      <c r="J233" s="393"/>
      <c r="K233" s="388"/>
      <c r="L233" s="394"/>
      <c r="M233" s="392"/>
      <c r="N233" s="394"/>
      <c r="O233" s="74"/>
      <c r="P233" s="74"/>
      <c r="Q233" s="392"/>
      <c r="R233" s="392"/>
      <c r="S233" s="392"/>
      <c r="T233" s="395"/>
      <c r="U233" s="396"/>
      <c r="V233" s="260"/>
    </row>
    <row r="234" spans="1:23" x14ac:dyDescent="0.25">
      <c r="A234" s="1183"/>
      <c r="B234" s="77">
        <v>6</v>
      </c>
      <c r="C234" s="58"/>
      <c r="D234" s="52"/>
      <c r="E234" s="52"/>
      <c r="F234" s="58"/>
      <c r="G234" s="391"/>
      <c r="H234" s="58"/>
      <c r="I234" s="392"/>
      <c r="J234" s="393"/>
      <c r="K234" s="388"/>
      <c r="L234" s="394"/>
      <c r="M234" s="392"/>
      <c r="N234" s="394"/>
      <c r="O234" s="74"/>
      <c r="P234" s="74"/>
      <c r="Q234" s="392"/>
      <c r="R234" s="392"/>
      <c r="S234" s="392"/>
      <c r="T234" s="395"/>
      <c r="U234" s="396"/>
      <c r="V234" s="260"/>
    </row>
    <row r="235" spans="1:23" x14ac:dyDescent="0.25">
      <c r="A235" s="1183"/>
      <c r="B235" s="77">
        <v>7</v>
      </c>
      <c r="C235" s="58"/>
      <c r="D235" s="52"/>
      <c r="E235" s="52"/>
      <c r="F235" s="58"/>
      <c r="G235" s="391"/>
      <c r="H235" s="58"/>
      <c r="I235" s="392"/>
      <c r="J235" s="393"/>
      <c r="K235" s="388"/>
      <c r="L235" s="394"/>
      <c r="M235" s="392"/>
      <c r="N235" s="394"/>
      <c r="O235" s="74"/>
      <c r="P235" s="74"/>
      <c r="Q235" s="392"/>
      <c r="R235" s="392"/>
      <c r="S235" s="392"/>
      <c r="T235" s="395"/>
      <c r="U235" s="396"/>
      <c r="V235" s="260"/>
    </row>
    <row r="236" spans="1:23" x14ac:dyDescent="0.25">
      <c r="A236" s="1183"/>
      <c r="B236" s="77">
        <v>8</v>
      </c>
      <c r="C236" s="58"/>
      <c r="D236" s="52"/>
      <c r="E236" s="52"/>
      <c r="F236" s="58"/>
      <c r="G236" s="391"/>
      <c r="H236" s="58"/>
      <c r="I236" s="392"/>
      <c r="J236" s="393"/>
      <c r="K236" s="388"/>
      <c r="L236" s="394"/>
      <c r="M236" s="392"/>
      <c r="N236" s="394"/>
      <c r="O236" s="74"/>
      <c r="P236" s="74"/>
      <c r="Q236" s="392"/>
      <c r="R236" s="392"/>
      <c r="S236" s="392"/>
      <c r="T236" s="395"/>
      <c r="U236" s="396"/>
      <c r="V236" s="260"/>
    </row>
    <row r="237" spans="1:23" x14ac:dyDescent="0.25">
      <c r="A237" s="1183"/>
      <c r="B237" s="77">
        <v>9</v>
      </c>
      <c r="C237" s="58"/>
      <c r="D237" s="52"/>
      <c r="E237" s="52"/>
      <c r="F237" s="58"/>
      <c r="G237" s="391"/>
      <c r="H237" s="58"/>
      <c r="I237" s="392"/>
      <c r="J237" s="393"/>
      <c r="K237" s="388"/>
      <c r="L237" s="394"/>
      <c r="M237" s="392"/>
      <c r="N237" s="394"/>
      <c r="O237" s="74"/>
      <c r="P237" s="74"/>
      <c r="Q237" s="392"/>
      <c r="R237" s="392"/>
      <c r="S237" s="392"/>
      <c r="T237" s="395"/>
      <c r="U237" s="396"/>
      <c r="V237" s="260"/>
    </row>
    <row r="238" spans="1:23" ht="15.75" thickBot="1" x14ac:dyDescent="0.3">
      <c r="A238" s="1184"/>
      <c r="B238" s="78">
        <v>10</v>
      </c>
      <c r="C238" s="67"/>
      <c r="D238" s="66"/>
      <c r="E238" s="66"/>
      <c r="F238" s="67"/>
      <c r="G238" s="397"/>
      <c r="H238" s="67"/>
      <c r="I238" s="398"/>
      <c r="J238" s="399"/>
      <c r="K238" s="586"/>
      <c r="L238" s="400"/>
      <c r="M238" s="398"/>
      <c r="N238" s="400"/>
      <c r="O238" s="75"/>
      <c r="P238" s="75"/>
      <c r="Q238" s="398"/>
      <c r="R238" s="398"/>
      <c r="S238" s="398"/>
      <c r="T238" s="401"/>
      <c r="U238" s="402"/>
      <c r="V238" s="260"/>
    </row>
    <row r="239" spans="1:23" ht="25.5" thickBot="1" x14ac:dyDescent="0.3">
      <c r="A239" s="68"/>
      <c r="B239" s="53"/>
      <c r="C239" s="53"/>
      <c r="D239" s="53"/>
      <c r="E239" s="250" t="s">
        <v>223</v>
      </c>
      <c r="F239" s="251">
        <f>COUNTA(F229:F238)</f>
        <v>0</v>
      </c>
      <c r="G239" s="252">
        <f>COUNTA(G229:G238)</f>
        <v>0</v>
      </c>
      <c r="H239" s="403"/>
      <c r="I239" s="403"/>
      <c r="J239" s="404"/>
      <c r="K239" s="404"/>
      <c r="L239" s="403"/>
      <c r="M239" s="1083" t="s">
        <v>354</v>
      </c>
      <c r="N239" s="1084"/>
      <c r="O239" s="587">
        <f>SUM(O229:O238)</f>
        <v>0</v>
      </c>
      <c r="P239" s="588">
        <f>SUM(P229:P238)</f>
        <v>0</v>
      </c>
      <c r="Q239" s="53"/>
      <c r="S239" s="53"/>
      <c r="T239" s="57"/>
      <c r="U239" s="405"/>
      <c r="V239" s="406"/>
      <c r="W239" s="407"/>
    </row>
    <row r="240" spans="1:23" ht="15.75" thickBot="1" x14ac:dyDescent="0.3">
      <c r="A240" s="408"/>
      <c r="B240" s="409"/>
      <c r="C240" s="342"/>
      <c r="D240" s="342"/>
      <c r="E240" s="342"/>
      <c r="F240" s="409"/>
      <c r="G240" s="342"/>
      <c r="H240" s="342"/>
      <c r="I240" s="409"/>
      <c r="J240" s="409"/>
      <c r="K240" s="409"/>
      <c r="L240" s="342"/>
      <c r="M240" s="342"/>
      <c r="N240" s="342"/>
      <c r="O240" s="342"/>
      <c r="P240" s="342"/>
      <c r="Q240" s="342"/>
      <c r="R240" s="342"/>
      <c r="S240" s="342"/>
      <c r="T240" s="410"/>
      <c r="U240" s="411"/>
      <c r="V240" s="348"/>
    </row>
    <row r="241" spans="1:23" ht="31.5" customHeight="1" thickBot="1" x14ac:dyDescent="0.3">
      <c r="A241" s="378"/>
      <c r="B241" s="256"/>
      <c r="C241" s="187"/>
      <c r="D241" s="187"/>
      <c r="E241" s="187"/>
      <c r="F241" s="256"/>
      <c r="G241" s="187"/>
      <c r="H241" s="187"/>
      <c r="I241" s="256"/>
      <c r="J241" s="256"/>
      <c r="K241" s="256"/>
      <c r="L241" s="187"/>
      <c r="M241" s="187"/>
      <c r="N241" s="187"/>
      <c r="O241" s="187"/>
      <c r="P241" s="187"/>
      <c r="Q241" s="187"/>
      <c r="R241" s="187"/>
      <c r="S241" s="187"/>
      <c r="T241" s="379"/>
      <c r="U241" s="379"/>
      <c r="V241" s="258"/>
    </row>
    <row r="242" spans="1:23" ht="32.25" customHeight="1" thickBot="1" x14ac:dyDescent="0.3">
      <c r="A242" s="82" t="s">
        <v>9</v>
      </c>
      <c r="B242" s="1100" t="s">
        <v>63</v>
      </c>
      <c r="C242" s="1101"/>
      <c r="E242" s="1185" t="s">
        <v>189</v>
      </c>
      <c r="F242" s="1186"/>
      <c r="G242" s="1104">
        <f>VLOOKUP(B242,'Urbano.Piano inv. forn'!$D$100:$H$119,3,FALSE)</f>
        <v>0</v>
      </c>
      <c r="H242" s="1105"/>
      <c r="I242" s="44"/>
      <c r="J242" s="1185" t="s">
        <v>190</v>
      </c>
      <c r="K242" s="1187"/>
      <c r="L242" s="1186"/>
      <c r="M242" s="1104">
        <f>VLOOKUP(B242,'Urbano.Piano inv. forn'!$D$100:$H$119,4,FALSE)</f>
        <v>0</v>
      </c>
      <c r="N242" s="1105"/>
      <c r="P242" s="88" t="s">
        <v>191</v>
      </c>
      <c r="Q242" s="380"/>
      <c r="S242" s="89" t="s">
        <v>192</v>
      </c>
      <c r="T242" s="1085"/>
      <c r="U242" s="1086"/>
      <c r="V242" s="260"/>
    </row>
    <row r="243" spans="1:23" ht="13.5" customHeight="1" thickBot="1" x14ac:dyDescent="0.3">
      <c r="A243" s="68"/>
      <c r="B243" s="54"/>
      <c r="C243" s="54"/>
      <c r="E243" s="55"/>
      <c r="F243" s="55"/>
      <c r="G243" s="56"/>
      <c r="H243" s="56"/>
      <c r="I243" s="44"/>
      <c r="J243" s="55"/>
      <c r="K243" s="55"/>
      <c r="L243" s="55"/>
      <c r="M243" s="56"/>
      <c r="N243" s="56"/>
      <c r="P243" s="57"/>
      <c r="S243" s="53"/>
      <c r="T243" s="381"/>
      <c r="V243" s="69"/>
      <c r="W243" s="377"/>
    </row>
    <row r="244" spans="1:23" ht="33.75" customHeight="1" thickBot="1" x14ac:dyDescent="0.3">
      <c r="A244" s="1188" t="s">
        <v>12</v>
      </c>
      <c r="B244" s="1189"/>
      <c r="C244" s="1189"/>
      <c r="D244" s="1190"/>
      <c r="E244" s="1090">
        <f>VLOOKUP(B242,'Urbano.Piano inv. forn'!$D$100:$V$119,17,FALSE)</f>
        <v>0</v>
      </c>
      <c r="F244" s="1091"/>
      <c r="G244" s="1091"/>
      <c r="H244" s="1092"/>
      <c r="I244" s="44"/>
      <c r="J244" s="1191" t="s">
        <v>56</v>
      </c>
      <c r="K244" s="1192"/>
      <c r="L244" s="1193"/>
      <c r="M244" s="1090">
        <f>VLOOKUP(B242,'Urbano.Piano inv. forn'!$D$100:$V$119,19,FALSE)</f>
        <v>0</v>
      </c>
      <c r="N244" s="1092"/>
      <c r="O244" s="65"/>
      <c r="P244" s="89" t="s">
        <v>14</v>
      </c>
      <c r="Q244" s="70">
        <f>M244+E244</f>
        <v>0</v>
      </c>
      <c r="S244" s="89" t="s">
        <v>193</v>
      </c>
      <c r="T244" s="1085"/>
      <c r="U244" s="1086"/>
      <c r="V244" s="69"/>
      <c r="W244" s="377"/>
    </row>
    <row r="245" spans="1:23" ht="21.75" customHeight="1" thickBot="1" x14ac:dyDescent="0.3">
      <c r="A245" s="71"/>
      <c r="B245" s="72"/>
      <c r="C245" s="72"/>
      <c r="D245" s="72"/>
      <c r="E245" s="73"/>
      <c r="F245" s="73"/>
      <c r="G245" s="73"/>
      <c r="H245" s="73"/>
      <c r="I245" s="44"/>
      <c r="J245" s="55"/>
      <c r="K245" s="55"/>
      <c r="L245" s="55"/>
      <c r="M245" s="73"/>
      <c r="N245" s="73"/>
      <c r="O245" s="65"/>
      <c r="P245" s="53"/>
      <c r="Q245" s="65"/>
      <c r="S245" s="53"/>
      <c r="T245" s="382"/>
      <c r="U245" s="382"/>
      <c r="V245" s="69"/>
      <c r="W245" s="377"/>
    </row>
    <row r="246" spans="1:23" s="101" customFormat="1" ht="72" customHeight="1" x14ac:dyDescent="0.25">
      <c r="A246" s="1177" t="s">
        <v>194</v>
      </c>
      <c r="B246" s="1179" t="s">
        <v>195</v>
      </c>
      <c r="C246" s="1179" t="s">
        <v>196</v>
      </c>
      <c r="D246" s="84" t="s">
        <v>197</v>
      </c>
      <c r="E246" s="85" t="s">
        <v>198</v>
      </c>
      <c r="F246" s="84" t="s">
        <v>199</v>
      </c>
      <c r="G246" s="84" t="s">
        <v>200</v>
      </c>
      <c r="H246" s="86" t="s">
        <v>168</v>
      </c>
      <c r="I246" s="86" t="s">
        <v>201</v>
      </c>
      <c r="J246" s="86" t="s">
        <v>202</v>
      </c>
      <c r="K246" s="86" t="s">
        <v>444</v>
      </c>
      <c r="L246" s="86" t="s">
        <v>203</v>
      </c>
      <c r="M246" s="86" t="s">
        <v>204</v>
      </c>
      <c r="N246" s="86" t="s">
        <v>205</v>
      </c>
      <c r="O246" s="86" t="s">
        <v>206</v>
      </c>
      <c r="P246" s="86" t="s">
        <v>207</v>
      </c>
      <c r="Q246" s="86" t="s">
        <v>208</v>
      </c>
      <c r="R246" s="86" t="s">
        <v>209</v>
      </c>
      <c r="S246" s="86" t="s">
        <v>210</v>
      </c>
      <c r="T246" s="86" t="s">
        <v>470</v>
      </c>
      <c r="U246" s="1181" t="s">
        <v>211</v>
      </c>
      <c r="V246" s="383"/>
    </row>
    <row r="247" spans="1:23" s="101" customFormat="1" ht="28.5" customHeight="1" thickBot="1" x14ac:dyDescent="0.3">
      <c r="A247" s="1178"/>
      <c r="B247" s="1180"/>
      <c r="C247" s="1180"/>
      <c r="D247" s="87" t="s">
        <v>212</v>
      </c>
      <c r="E247" s="87" t="s">
        <v>213</v>
      </c>
      <c r="F247" s="87" t="s">
        <v>214</v>
      </c>
      <c r="G247" s="87" t="s">
        <v>214</v>
      </c>
      <c r="H247" s="87" t="s">
        <v>175</v>
      </c>
      <c r="I247" s="87" t="s">
        <v>29</v>
      </c>
      <c r="J247" s="87" t="s">
        <v>215</v>
      </c>
      <c r="K247" s="87" t="s">
        <v>216</v>
      </c>
      <c r="L247" s="87" t="s">
        <v>216</v>
      </c>
      <c r="M247" s="87" t="s">
        <v>217</v>
      </c>
      <c r="N247" s="87" t="s">
        <v>216</v>
      </c>
      <c r="O247" s="87" t="s">
        <v>218</v>
      </c>
      <c r="P247" s="87" t="s">
        <v>446</v>
      </c>
      <c r="Q247" s="87" t="s">
        <v>219</v>
      </c>
      <c r="R247" s="87" t="s">
        <v>220</v>
      </c>
      <c r="S247" s="87" t="s">
        <v>221</v>
      </c>
      <c r="T247" s="87" t="s">
        <v>471</v>
      </c>
      <c r="U247" s="1182"/>
      <c r="V247" s="383"/>
    </row>
    <row r="248" spans="1:23" ht="15" customHeight="1" x14ac:dyDescent="0.25">
      <c r="A248" s="1183" t="str">
        <f>B242</f>
        <v>urb.e.1</v>
      </c>
      <c r="B248" s="76">
        <v>1</v>
      </c>
      <c r="C248" s="117"/>
      <c r="D248" s="59"/>
      <c r="E248" s="59"/>
      <c r="F248" s="117"/>
      <c r="G248" s="385"/>
      <c r="H248" s="60"/>
      <c r="I248" s="386"/>
      <c r="J248" s="387"/>
      <c r="K248" s="388"/>
      <c r="L248" s="388"/>
      <c r="M248" s="386"/>
      <c r="N248" s="388"/>
      <c r="O248" s="83"/>
      <c r="P248" s="83"/>
      <c r="Q248" s="386"/>
      <c r="R248" s="386"/>
      <c r="S248" s="386"/>
      <c r="T248" s="389"/>
      <c r="U248" s="390"/>
      <c r="V248" s="260"/>
    </row>
    <row r="249" spans="1:23" x14ac:dyDescent="0.25">
      <c r="A249" s="1183"/>
      <c r="B249" s="77">
        <v>2</v>
      </c>
      <c r="C249" s="58"/>
      <c r="D249" s="52"/>
      <c r="E249" s="52"/>
      <c r="F249" s="58"/>
      <c r="G249" s="391"/>
      <c r="H249" s="58"/>
      <c r="I249" s="392"/>
      <c r="J249" s="393"/>
      <c r="K249" s="388"/>
      <c r="L249" s="394"/>
      <c r="M249" s="392"/>
      <c r="N249" s="394"/>
      <c r="O249" s="74"/>
      <c r="P249" s="74"/>
      <c r="Q249" s="392"/>
      <c r="R249" s="392" t="s">
        <v>222</v>
      </c>
      <c r="S249" s="392"/>
      <c r="T249" s="395"/>
      <c r="U249" s="396"/>
      <c r="V249" s="260"/>
    </row>
    <row r="250" spans="1:23" x14ac:dyDescent="0.25">
      <c r="A250" s="1183"/>
      <c r="B250" s="77">
        <v>3</v>
      </c>
      <c r="C250" s="58"/>
      <c r="D250" s="52"/>
      <c r="E250" s="52"/>
      <c r="F250" s="58"/>
      <c r="G250" s="391"/>
      <c r="H250" s="58"/>
      <c r="I250" s="392"/>
      <c r="J250" s="393"/>
      <c r="K250" s="388"/>
      <c r="L250" s="394"/>
      <c r="M250" s="392"/>
      <c r="N250" s="394"/>
      <c r="O250" s="74"/>
      <c r="P250" s="74"/>
      <c r="Q250" s="392"/>
      <c r="R250" s="392"/>
      <c r="S250" s="392"/>
      <c r="T250" s="395"/>
      <c r="U250" s="396"/>
      <c r="V250" s="260"/>
    </row>
    <row r="251" spans="1:23" x14ac:dyDescent="0.25">
      <c r="A251" s="1183"/>
      <c r="B251" s="77">
        <v>4</v>
      </c>
      <c r="C251" s="58"/>
      <c r="D251" s="52"/>
      <c r="E251" s="52"/>
      <c r="F251" s="58"/>
      <c r="G251" s="391"/>
      <c r="H251" s="58"/>
      <c r="I251" s="392"/>
      <c r="J251" s="393"/>
      <c r="K251" s="388"/>
      <c r="L251" s="394"/>
      <c r="M251" s="392"/>
      <c r="N251" s="394"/>
      <c r="O251" s="74"/>
      <c r="P251" s="74"/>
      <c r="Q251" s="392"/>
      <c r="R251" s="392"/>
      <c r="S251" s="392"/>
      <c r="T251" s="395"/>
      <c r="U251" s="396"/>
      <c r="V251" s="260"/>
    </row>
    <row r="252" spans="1:23" x14ac:dyDescent="0.25">
      <c r="A252" s="1183"/>
      <c r="B252" s="77">
        <v>5</v>
      </c>
      <c r="C252" s="58"/>
      <c r="D252" s="52"/>
      <c r="E252" s="52"/>
      <c r="F252" s="58"/>
      <c r="G252" s="391"/>
      <c r="H252" s="58"/>
      <c r="I252" s="392"/>
      <c r="J252" s="393"/>
      <c r="K252" s="388"/>
      <c r="L252" s="394"/>
      <c r="M252" s="392"/>
      <c r="N252" s="394"/>
      <c r="O252" s="74"/>
      <c r="P252" s="74"/>
      <c r="Q252" s="392"/>
      <c r="R252" s="392"/>
      <c r="S252" s="392"/>
      <c r="T252" s="395"/>
      <c r="U252" s="396"/>
      <c r="V252" s="260"/>
    </row>
    <row r="253" spans="1:23" x14ac:dyDescent="0.25">
      <c r="A253" s="1183"/>
      <c r="B253" s="77">
        <v>6</v>
      </c>
      <c r="C253" s="58"/>
      <c r="D253" s="52"/>
      <c r="E253" s="52"/>
      <c r="F253" s="58"/>
      <c r="G253" s="391"/>
      <c r="H253" s="58"/>
      <c r="I253" s="392"/>
      <c r="J253" s="393"/>
      <c r="K253" s="388"/>
      <c r="L253" s="394"/>
      <c r="M253" s="392"/>
      <c r="N253" s="394"/>
      <c r="O253" s="74"/>
      <c r="P253" s="74"/>
      <c r="Q253" s="392"/>
      <c r="R253" s="392"/>
      <c r="S253" s="392"/>
      <c r="T253" s="395"/>
      <c r="U253" s="396"/>
      <c r="V253" s="260"/>
    </row>
    <row r="254" spans="1:23" x14ac:dyDescent="0.25">
      <c r="A254" s="1183"/>
      <c r="B254" s="77">
        <v>7</v>
      </c>
      <c r="C254" s="58"/>
      <c r="D254" s="52"/>
      <c r="E254" s="52"/>
      <c r="F254" s="58"/>
      <c r="G254" s="391"/>
      <c r="H254" s="58"/>
      <c r="I254" s="392"/>
      <c r="J254" s="393"/>
      <c r="K254" s="388"/>
      <c r="L254" s="394"/>
      <c r="M254" s="392"/>
      <c r="N254" s="394"/>
      <c r="O254" s="74"/>
      <c r="P254" s="74"/>
      <c r="Q254" s="392"/>
      <c r="R254" s="392"/>
      <c r="S254" s="392"/>
      <c r="T254" s="395"/>
      <c r="U254" s="396"/>
      <c r="V254" s="260"/>
    </row>
    <row r="255" spans="1:23" x14ac:dyDescent="0.25">
      <c r="A255" s="1183"/>
      <c r="B255" s="77">
        <v>8</v>
      </c>
      <c r="C255" s="58"/>
      <c r="D255" s="52"/>
      <c r="E255" s="52"/>
      <c r="F255" s="58"/>
      <c r="G255" s="391"/>
      <c r="H255" s="58"/>
      <c r="I255" s="392"/>
      <c r="J255" s="393"/>
      <c r="K255" s="388"/>
      <c r="L255" s="394"/>
      <c r="M255" s="392"/>
      <c r="N255" s="394"/>
      <c r="O255" s="74"/>
      <c r="P255" s="74"/>
      <c r="Q255" s="392"/>
      <c r="R255" s="392"/>
      <c r="S255" s="392"/>
      <c r="T255" s="395"/>
      <c r="U255" s="396"/>
      <c r="V255" s="260"/>
    </row>
    <row r="256" spans="1:23" x14ac:dyDescent="0.25">
      <c r="A256" s="1183"/>
      <c r="B256" s="77">
        <v>9</v>
      </c>
      <c r="C256" s="58"/>
      <c r="D256" s="52"/>
      <c r="E256" s="52"/>
      <c r="F256" s="58"/>
      <c r="G256" s="391"/>
      <c r="H256" s="58"/>
      <c r="I256" s="392"/>
      <c r="J256" s="393"/>
      <c r="K256" s="388"/>
      <c r="L256" s="394"/>
      <c r="M256" s="392"/>
      <c r="N256" s="394"/>
      <c r="O256" s="74"/>
      <c r="P256" s="74"/>
      <c r="Q256" s="392"/>
      <c r="R256" s="392"/>
      <c r="S256" s="392"/>
      <c r="T256" s="395"/>
      <c r="U256" s="396"/>
      <c r="V256" s="260"/>
    </row>
    <row r="257" spans="1:23" ht="15.75" thickBot="1" x14ac:dyDescent="0.3">
      <c r="A257" s="1184"/>
      <c r="B257" s="78">
        <v>10</v>
      </c>
      <c r="C257" s="67"/>
      <c r="D257" s="66"/>
      <c r="E257" s="66"/>
      <c r="F257" s="67"/>
      <c r="G257" s="397"/>
      <c r="H257" s="67"/>
      <c r="I257" s="398"/>
      <c r="J257" s="399"/>
      <c r="K257" s="586"/>
      <c r="L257" s="400"/>
      <c r="M257" s="398"/>
      <c r="N257" s="400"/>
      <c r="O257" s="75"/>
      <c r="P257" s="75"/>
      <c r="Q257" s="398"/>
      <c r="R257" s="398"/>
      <c r="S257" s="398"/>
      <c r="T257" s="401"/>
      <c r="U257" s="402"/>
      <c r="V257" s="260"/>
    </row>
    <row r="258" spans="1:23" ht="25.5" thickBot="1" x14ac:dyDescent="0.3">
      <c r="A258" s="68"/>
      <c r="B258" s="53"/>
      <c r="C258" s="53"/>
      <c r="D258" s="53"/>
      <c r="E258" s="250" t="s">
        <v>223</v>
      </c>
      <c r="F258" s="251">
        <f>COUNTA(F248:F257)</f>
        <v>0</v>
      </c>
      <c r="G258" s="252">
        <f>COUNTA(G248:G257)</f>
        <v>0</v>
      </c>
      <c r="H258" s="403"/>
      <c r="I258" s="403"/>
      <c r="J258" s="404"/>
      <c r="K258" s="404"/>
      <c r="L258" s="403"/>
      <c r="M258" s="1083" t="s">
        <v>354</v>
      </c>
      <c r="N258" s="1084"/>
      <c r="O258" s="587">
        <f>SUM(O248:O257)</f>
        <v>0</v>
      </c>
      <c r="P258" s="588">
        <f>SUM(P248:P257)</f>
        <v>0</v>
      </c>
      <c r="Q258" s="53"/>
      <c r="S258" s="53"/>
      <c r="T258" s="57"/>
      <c r="U258" s="405"/>
      <c r="V258" s="406"/>
      <c r="W258" s="407"/>
    </row>
    <row r="259" spans="1:23" ht="15.75" thickBot="1" x14ac:dyDescent="0.3">
      <c r="A259" s="408"/>
      <c r="B259" s="409"/>
      <c r="C259" s="342"/>
      <c r="D259" s="342"/>
      <c r="E259" s="342"/>
      <c r="F259" s="409"/>
      <c r="G259" s="342"/>
      <c r="H259" s="342"/>
      <c r="I259" s="409"/>
      <c r="J259" s="409"/>
      <c r="K259" s="409"/>
      <c r="L259" s="342"/>
      <c r="M259" s="342"/>
      <c r="N259" s="342"/>
      <c r="O259" s="342"/>
      <c r="P259" s="342"/>
      <c r="Q259" s="342"/>
      <c r="R259" s="342"/>
      <c r="S259" s="342"/>
      <c r="T259" s="410"/>
      <c r="U259" s="411"/>
      <c r="V259" s="348"/>
    </row>
    <row r="260" spans="1:23" ht="31.5" customHeight="1" thickBot="1" x14ac:dyDescent="0.3">
      <c r="A260" s="378"/>
      <c r="B260" s="256"/>
      <c r="C260" s="187"/>
      <c r="D260" s="187"/>
      <c r="E260" s="187"/>
      <c r="F260" s="256"/>
      <c r="G260" s="187"/>
      <c r="H260" s="187"/>
      <c r="I260" s="256"/>
      <c r="J260" s="256"/>
      <c r="K260" s="256"/>
      <c r="L260" s="187"/>
      <c r="M260" s="187"/>
      <c r="N260" s="187"/>
      <c r="O260" s="187"/>
      <c r="P260" s="187"/>
      <c r="Q260" s="187"/>
      <c r="R260" s="187"/>
      <c r="S260" s="187"/>
      <c r="T260" s="379"/>
      <c r="U260" s="379"/>
      <c r="V260" s="258"/>
    </row>
    <row r="261" spans="1:23" ht="32.25" customHeight="1" thickBot="1" x14ac:dyDescent="0.3">
      <c r="A261" s="82" t="s">
        <v>9</v>
      </c>
      <c r="B261" s="1100" t="s">
        <v>63</v>
      </c>
      <c r="C261" s="1101"/>
      <c r="E261" s="1185" t="s">
        <v>189</v>
      </c>
      <c r="F261" s="1186"/>
      <c r="G261" s="1104">
        <f>VLOOKUP(B261,'Urbano.Piano inv. forn'!$D$100:$H$119,3,FALSE)</f>
        <v>0</v>
      </c>
      <c r="H261" s="1105"/>
      <c r="I261" s="44"/>
      <c r="J261" s="1185" t="s">
        <v>190</v>
      </c>
      <c r="K261" s="1187"/>
      <c r="L261" s="1186"/>
      <c r="M261" s="1104">
        <f>VLOOKUP(B261,'Urbano.Piano inv. forn'!$D$100:$H$119,4,FALSE)</f>
        <v>0</v>
      </c>
      <c r="N261" s="1105"/>
      <c r="P261" s="88" t="s">
        <v>191</v>
      </c>
      <c r="Q261" s="380"/>
      <c r="S261" s="89" t="s">
        <v>192</v>
      </c>
      <c r="T261" s="1085"/>
      <c r="U261" s="1086"/>
      <c r="V261" s="260"/>
    </row>
    <row r="262" spans="1:23" ht="13.5" customHeight="1" thickBot="1" x14ac:dyDescent="0.3">
      <c r="A262" s="68"/>
      <c r="B262" s="54"/>
      <c r="C262" s="54"/>
      <c r="E262" s="55"/>
      <c r="F262" s="55"/>
      <c r="G262" s="56"/>
      <c r="H262" s="56"/>
      <c r="I262" s="44"/>
      <c r="J262" s="55"/>
      <c r="K262" s="55"/>
      <c r="L262" s="55"/>
      <c r="M262" s="56"/>
      <c r="N262" s="56"/>
      <c r="P262" s="57"/>
      <c r="S262" s="53"/>
      <c r="T262" s="381"/>
      <c r="V262" s="69"/>
      <c r="W262" s="377"/>
    </row>
    <row r="263" spans="1:23" ht="33.75" customHeight="1" thickBot="1" x14ac:dyDescent="0.3">
      <c r="A263" s="1188" t="s">
        <v>12</v>
      </c>
      <c r="B263" s="1189"/>
      <c r="C263" s="1189"/>
      <c r="D263" s="1190"/>
      <c r="E263" s="1090">
        <f>VLOOKUP(B261,'Urbano.Piano inv. forn'!$D$100:$V$119,17,FALSE)</f>
        <v>0</v>
      </c>
      <c r="F263" s="1091"/>
      <c r="G263" s="1091"/>
      <c r="H263" s="1092"/>
      <c r="I263" s="44"/>
      <c r="J263" s="1191" t="s">
        <v>56</v>
      </c>
      <c r="K263" s="1192"/>
      <c r="L263" s="1193"/>
      <c r="M263" s="1090">
        <f>VLOOKUP(B261,'Urbano.Piano inv. forn'!$D$100:$V$119,19,FALSE)</f>
        <v>0</v>
      </c>
      <c r="N263" s="1092"/>
      <c r="O263" s="65"/>
      <c r="P263" s="89" t="s">
        <v>14</v>
      </c>
      <c r="Q263" s="70">
        <f>M263+E263</f>
        <v>0</v>
      </c>
      <c r="S263" s="89" t="s">
        <v>193</v>
      </c>
      <c r="T263" s="1085"/>
      <c r="U263" s="1086"/>
      <c r="V263" s="69"/>
      <c r="W263" s="377"/>
    </row>
    <row r="264" spans="1:23" ht="21.75" customHeight="1" thickBot="1" x14ac:dyDescent="0.3">
      <c r="A264" s="71"/>
      <c r="B264" s="72"/>
      <c r="C264" s="72"/>
      <c r="D264" s="72"/>
      <c r="E264" s="73"/>
      <c r="F264" s="73"/>
      <c r="G264" s="73"/>
      <c r="H264" s="73"/>
      <c r="I264" s="44"/>
      <c r="J264" s="55"/>
      <c r="K264" s="55"/>
      <c r="L264" s="55"/>
      <c r="M264" s="73"/>
      <c r="N264" s="73"/>
      <c r="O264" s="65"/>
      <c r="P264" s="53"/>
      <c r="Q264" s="65"/>
      <c r="S264" s="53"/>
      <c r="T264" s="382"/>
      <c r="U264" s="382"/>
      <c r="V264" s="69"/>
      <c r="W264" s="377"/>
    </row>
    <row r="265" spans="1:23" s="101" customFormat="1" ht="72" customHeight="1" x14ac:dyDescent="0.25">
      <c r="A265" s="1177" t="s">
        <v>194</v>
      </c>
      <c r="B265" s="1179" t="s">
        <v>195</v>
      </c>
      <c r="C265" s="1179" t="s">
        <v>196</v>
      </c>
      <c r="D265" s="84" t="s">
        <v>197</v>
      </c>
      <c r="E265" s="85" t="s">
        <v>198</v>
      </c>
      <c r="F265" s="84" t="s">
        <v>199</v>
      </c>
      <c r="G265" s="84" t="s">
        <v>200</v>
      </c>
      <c r="H265" s="86" t="s">
        <v>168</v>
      </c>
      <c r="I265" s="86" t="s">
        <v>201</v>
      </c>
      <c r="J265" s="86" t="s">
        <v>202</v>
      </c>
      <c r="K265" s="86" t="s">
        <v>444</v>
      </c>
      <c r="L265" s="86" t="s">
        <v>203</v>
      </c>
      <c r="M265" s="86" t="s">
        <v>204</v>
      </c>
      <c r="N265" s="86" t="s">
        <v>205</v>
      </c>
      <c r="O265" s="86" t="s">
        <v>206</v>
      </c>
      <c r="P265" s="86" t="s">
        <v>207</v>
      </c>
      <c r="Q265" s="86" t="s">
        <v>208</v>
      </c>
      <c r="R265" s="86" t="s">
        <v>209</v>
      </c>
      <c r="S265" s="86" t="s">
        <v>210</v>
      </c>
      <c r="T265" s="86" t="s">
        <v>470</v>
      </c>
      <c r="U265" s="1181" t="s">
        <v>211</v>
      </c>
      <c r="V265" s="383"/>
    </row>
    <row r="266" spans="1:23" s="101" customFormat="1" ht="28.5" customHeight="1" thickBot="1" x14ac:dyDescent="0.3">
      <c r="A266" s="1178"/>
      <c r="B266" s="1180"/>
      <c r="C266" s="1180"/>
      <c r="D266" s="87" t="s">
        <v>212</v>
      </c>
      <c r="E266" s="87" t="s">
        <v>213</v>
      </c>
      <c r="F266" s="87" t="s">
        <v>214</v>
      </c>
      <c r="G266" s="87" t="s">
        <v>214</v>
      </c>
      <c r="H266" s="87" t="s">
        <v>175</v>
      </c>
      <c r="I266" s="87" t="s">
        <v>29</v>
      </c>
      <c r="J266" s="87" t="s">
        <v>215</v>
      </c>
      <c r="K266" s="87" t="s">
        <v>216</v>
      </c>
      <c r="L266" s="87" t="s">
        <v>216</v>
      </c>
      <c r="M266" s="87" t="s">
        <v>217</v>
      </c>
      <c r="N266" s="87" t="s">
        <v>216</v>
      </c>
      <c r="O266" s="87" t="s">
        <v>218</v>
      </c>
      <c r="P266" s="87" t="s">
        <v>446</v>
      </c>
      <c r="Q266" s="87" t="s">
        <v>219</v>
      </c>
      <c r="R266" s="87" t="s">
        <v>220</v>
      </c>
      <c r="S266" s="87" t="s">
        <v>221</v>
      </c>
      <c r="T266" s="87" t="s">
        <v>471</v>
      </c>
      <c r="U266" s="1182"/>
      <c r="V266" s="383"/>
    </row>
    <row r="267" spans="1:23" ht="15" customHeight="1" x14ac:dyDescent="0.25">
      <c r="A267" s="1183" t="str">
        <f>B261</f>
        <v>urb.e.1</v>
      </c>
      <c r="B267" s="76">
        <v>1</v>
      </c>
      <c r="C267" s="117"/>
      <c r="D267" s="59"/>
      <c r="E267" s="59"/>
      <c r="F267" s="117"/>
      <c r="G267" s="385"/>
      <c r="H267" s="60"/>
      <c r="I267" s="386"/>
      <c r="J267" s="387"/>
      <c r="K267" s="388"/>
      <c r="L267" s="388"/>
      <c r="M267" s="386"/>
      <c r="N267" s="388"/>
      <c r="O267" s="83"/>
      <c r="P267" s="83"/>
      <c r="Q267" s="386"/>
      <c r="R267" s="386"/>
      <c r="S267" s="386"/>
      <c r="T267" s="389"/>
      <c r="U267" s="390"/>
      <c r="V267" s="260"/>
    </row>
    <row r="268" spans="1:23" x14ac:dyDescent="0.25">
      <c r="A268" s="1183"/>
      <c r="B268" s="77">
        <v>2</v>
      </c>
      <c r="C268" s="58"/>
      <c r="D268" s="52"/>
      <c r="E268" s="52"/>
      <c r="F268" s="58"/>
      <c r="G268" s="391"/>
      <c r="H268" s="58"/>
      <c r="I268" s="392"/>
      <c r="J268" s="393"/>
      <c r="K268" s="388"/>
      <c r="L268" s="394"/>
      <c r="M268" s="392"/>
      <c r="N268" s="394"/>
      <c r="O268" s="74"/>
      <c r="P268" s="74"/>
      <c r="Q268" s="392"/>
      <c r="R268" s="392" t="s">
        <v>222</v>
      </c>
      <c r="S268" s="392"/>
      <c r="T268" s="395"/>
      <c r="U268" s="396"/>
      <c r="V268" s="260"/>
    </row>
    <row r="269" spans="1:23" x14ac:dyDescent="0.25">
      <c r="A269" s="1183"/>
      <c r="B269" s="77">
        <v>3</v>
      </c>
      <c r="C269" s="58"/>
      <c r="D269" s="52"/>
      <c r="E269" s="52"/>
      <c r="F269" s="58"/>
      <c r="G269" s="391"/>
      <c r="H269" s="58"/>
      <c r="I269" s="392"/>
      <c r="J269" s="393"/>
      <c r="K269" s="388"/>
      <c r="L269" s="394"/>
      <c r="M269" s="392"/>
      <c r="N269" s="394"/>
      <c r="O269" s="74"/>
      <c r="P269" s="74"/>
      <c r="Q269" s="392"/>
      <c r="R269" s="392"/>
      <c r="S269" s="392"/>
      <c r="T269" s="395"/>
      <c r="U269" s="396"/>
      <c r="V269" s="260"/>
    </row>
    <row r="270" spans="1:23" x14ac:dyDescent="0.25">
      <c r="A270" s="1183"/>
      <c r="B270" s="77">
        <v>4</v>
      </c>
      <c r="C270" s="58"/>
      <c r="D270" s="52"/>
      <c r="E270" s="52"/>
      <c r="F270" s="58"/>
      <c r="G270" s="391"/>
      <c r="H270" s="58"/>
      <c r="I270" s="392"/>
      <c r="J270" s="393"/>
      <c r="K270" s="388"/>
      <c r="L270" s="394"/>
      <c r="M270" s="392"/>
      <c r="N270" s="394"/>
      <c r="O270" s="74"/>
      <c r="P270" s="74"/>
      <c r="Q270" s="392"/>
      <c r="R270" s="392"/>
      <c r="S270" s="392"/>
      <c r="T270" s="395"/>
      <c r="U270" s="396"/>
      <c r="V270" s="260"/>
    </row>
    <row r="271" spans="1:23" x14ac:dyDescent="0.25">
      <c r="A271" s="1183"/>
      <c r="B271" s="77">
        <v>5</v>
      </c>
      <c r="C271" s="58"/>
      <c r="D271" s="52"/>
      <c r="E271" s="52"/>
      <c r="F271" s="58"/>
      <c r="G271" s="391"/>
      <c r="H271" s="58"/>
      <c r="I271" s="392"/>
      <c r="J271" s="393"/>
      <c r="K271" s="388"/>
      <c r="L271" s="394"/>
      <c r="M271" s="392"/>
      <c r="N271" s="394"/>
      <c r="O271" s="74"/>
      <c r="P271" s="74"/>
      <c r="Q271" s="392"/>
      <c r="R271" s="392"/>
      <c r="S271" s="392"/>
      <c r="T271" s="395"/>
      <c r="U271" s="396"/>
      <c r="V271" s="260"/>
    </row>
    <row r="272" spans="1:23" x14ac:dyDescent="0.25">
      <c r="A272" s="1183"/>
      <c r="B272" s="77">
        <v>6</v>
      </c>
      <c r="C272" s="58"/>
      <c r="D272" s="52"/>
      <c r="E272" s="52"/>
      <c r="F272" s="58"/>
      <c r="G272" s="391"/>
      <c r="H272" s="58"/>
      <c r="I272" s="392"/>
      <c r="J272" s="393"/>
      <c r="K272" s="388"/>
      <c r="L272" s="394"/>
      <c r="M272" s="392"/>
      <c r="N272" s="394"/>
      <c r="O272" s="74"/>
      <c r="P272" s="74"/>
      <c r="Q272" s="392"/>
      <c r="R272" s="392"/>
      <c r="S272" s="392"/>
      <c r="T272" s="395"/>
      <c r="U272" s="396"/>
      <c r="V272" s="260"/>
    </row>
    <row r="273" spans="1:23" x14ac:dyDescent="0.25">
      <c r="A273" s="1183"/>
      <c r="B273" s="77">
        <v>7</v>
      </c>
      <c r="C273" s="58"/>
      <c r="D273" s="52"/>
      <c r="E273" s="52"/>
      <c r="F273" s="58"/>
      <c r="G273" s="391"/>
      <c r="H273" s="58"/>
      <c r="I273" s="392"/>
      <c r="J273" s="393"/>
      <c r="K273" s="388"/>
      <c r="L273" s="394"/>
      <c r="M273" s="392"/>
      <c r="N273" s="394"/>
      <c r="O273" s="74"/>
      <c r="P273" s="74"/>
      <c r="Q273" s="392"/>
      <c r="R273" s="392"/>
      <c r="S273" s="392"/>
      <c r="T273" s="395"/>
      <c r="U273" s="396"/>
      <c r="V273" s="260"/>
    </row>
    <row r="274" spans="1:23" x14ac:dyDescent="0.25">
      <c r="A274" s="1183"/>
      <c r="B274" s="77">
        <v>8</v>
      </c>
      <c r="C274" s="58"/>
      <c r="D274" s="52"/>
      <c r="E274" s="52"/>
      <c r="F274" s="58"/>
      <c r="G274" s="391"/>
      <c r="H274" s="58"/>
      <c r="I274" s="392"/>
      <c r="J274" s="393"/>
      <c r="K274" s="388"/>
      <c r="L274" s="394"/>
      <c r="M274" s="392"/>
      <c r="N274" s="394"/>
      <c r="O274" s="74"/>
      <c r="P274" s="74"/>
      <c r="Q274" s="392"/>
      <c r="R274" s="392"/>
      <c r="S274" s="392"/>
      <c r="T274" s="395"/>
      <c r="U274" s="396"/>
      <c r="V274" s="260"/>
    </row>
    <row r="275" spans="1:23" x14ac:dyDescent="0.25">
      <c r="A275" s="1183"/>
      <c r="B275" s="77">
        <v>9</v>
      </c>
      <c r="C275" s="58"/>
      <c r="D275" s="52"/>
      <c r="E275" s="52"/>
      <c r="F275" s="58"/>
      <c r="G275" s="391"/>
      <c r="H275" s="58"/>
      <c r="I275" s="392"/>
      <c r="J275" s="393"/>
      <c r="K275" s="388"/>
      <c r="L275" s="394"/>
      <c r="M275" s="392"/>
      <c r="N275" s="394"/>
      <c r="O275" s="74"/>
      <c r="P275" s="74"/>
      <c r="Q275" s="392"/>
      <c r="R275" s="392"/>
      <c r="S275" s="392"/>
      <c r="T275" s="395"/>
      <c r="U275" s="396"/>
      <c r="V275" s="260"/>
    </row>
    <row r="276" spans="1:23" ht="15.75" thickBot="1" x14ac:dyDescent="0.3">
      <c r="A276" s="1184"/>
      <c r="B276" s="78">
        <v>10</v>
      </c>
      <c r="C276" s="67"/>
      <c r="D276" s="66"/>
      <c r="E276" s="66"/>
      <c r="F276" s="67"/>
      <c r="G276" s="397"/>
      <c r="H276" s="67"/>
      <c r="I276" s="398"/>
      <c r="J276" s="399"/>
      <c r="K276" s="586"/>
      <c r="L276" s="400"/>
      <c r="M276" s="398"/>
      <c r="N276" s="400"/>
      <c r="O276" s="75"/>
      <c r="P276" s="75"/>
      <c r="Q276" s="398"/>
      <c r="R276" s="398"/>
      <c r="S276" s="398"/>
      <c r="T276" s="401"/>
      <c r="U276" s="402"/>
      <c r="V276" s="260"/>
    </row>
    <row r="277" spans="1:23" ht="25.5" thickBot="1" x14ac:dyDescent="0.3">
      <c r="A277" s="68"/>
      <c r="B277" s="53"/>
      <c r="C277" s="53"/>
      <c r="D277" s="53"/>
      <c r="E277" s="250" t="s">
        <v>223</v>
      </c>
      <c r="F277" s="251">
        <f>COUNTA(F267:F276)</f>
        <v>0</v>
      </c>
      <c r="G277" s="252">
        <f>COUNTA(G267:G276)</f>
        <v>0</v>
      </c>
      <c r="H277" s="403"/>
      <c r="I277" s="403"/>
      <c r="J277" s="404"/>
      <c r="K277" s="404"/>
      <c r="L277" s="403"/>
      <c r="M277" s="1083" t="s">
        <v>354</v>
      </c>
      <c r="N277" s="1084"/>
      <c r="O277" s="587">
        <f>SUM(O267:O276)</f>
        <v>0</v>
      </c>
      <c r="P277" s="588">
        <f>SUM(P267:P276)</f>
        <v>0</v>
      </c>
      <c r="Q277" s="53"/>
      <c r="S277" s="53"/>
      <c r="T277" s="57"/>
      <c r="U277" s="405"/>
      <c r="V277" s="406"/>
      <c r="W277" s="407"/>
    </row>
    <row r="278" spans="1:23" ht="15.75" thickBot="1" x14ac:dyDescent="0.3">
      <c r="A278" s="408"/>
      <c r="B278" s="409"/>
      <c r="C278" s="342"/>
      <c r="D278" s="342"/>
      <c r="E278" s="342"/>
      <c r="F278" s="409"/>
      <c r="G278" s="342"/>
      <c r="H278" s="342"/>
      <c r="I278" s="409"/>
      <c r="J278" s="409"/>
      <c r="K278" s="409"/>
      <c r="L278" s="342"/>
      <c r="M278" s="342"/>
      <c r="N278" s="342"/>
      <c r="O278" s="342"/>
      <c r="P278" s="342"/>
      <c r="Q278" s="342"/>
      <c r="R278" s="342"/>
      <c r="S278" s="342"/>
      <c r="T278" s="410"/>
      <c r="U278" s="411"/>
      <c r="V278" s="348"/>
    </row>
    <row r="279" spans="1:23" ht="31.5" customHeight="1" thickBot="1" x14ac:dyDescent="0.3">
      <c r="A279" s="378"/>
      <c r="B279" s="256"/>
      <c r="C279" s="187"/>
      <c r="D279" s="187"/>
      <c r="E279" s="187"/>
      <c r="F279" s="256"/>
      <c r="G279" s="187"/>
      <c r="H279" s="187"/>
      <c r="I279" s="256"/>
      <c r="J279" s="256"/>
      <c r="K279" s="256"/>
      <c r="L279" s="187"/>
      <c r="M279" s="187"/>
      <c r="N279" s="187"/>
      <c r="O279" s="187"/>
      <c r="P279" s="187"/>
      <c r="Q279" s="187"/>
      <c r="R279" s="187"/>
      <c r="S279" s="187"/>
      <c r="T279" s="379"/>
      <c r="U279" s="379"/>
      <c r="V279" s="258"/>
    </row>
    <row r="280" spans="1:23" ht="32.25" customHeight="1" thickBot="1" x14ac:dyDescent="0.3">
      <c r="A280" s="82" t="s">
        <v>9</v>
      </c>
      <c r="B280" s="1100" t="s">
        <v>63</v>
      </c>
      <c r="C280" s="1101"/>
      <c r="E280" s="1185" t="s">
        <v>189</v>
      </c>
      <c r="F280" s="1186"/>
      <c r="G280" s="1104">
        <f>VLOOKUP(B280,'Urbano.Piano inv. forn'!$D$100:$H$119,3,FALSE)</f>
        <v>0</v>
      </c>
      <c r="H280" s="1105"/>
      <c r="I280" s="44"/>
      <c r="J280" s="1185" t="s">
        <v>190</v>
      </c>
      <c r="K280" s="1187"/>
      <c r="L280" s="1186"/>
      <c r="M280" s="1104">
        <f>VLOOKUP(B280,'Urbano.Piano inv. forn'!$D$100:$H$119,4,FALSE)</f>
        <v>0</v>
      </c>
      <c r="N280" s="1105"/>
      <c r="P280" s="88" t="s">
        <v>191</v>
      </c>
      <c r="Q280" s="380"/>
      <c r="S280" s="89" t="s">
        <v>192</v>
      </c>
      <c r="T280" s="1085"/>
      <c r="U280" s="1086"/>
      <c r="V280" s="260"/>
    </row>
    <row r="281" spans="1:23" ht="13.5" customHeight="1" thickBot="1" x14ac:dyDescent="0.3">
      <c r="A281" s="68"/>
      <c r="B281" s="54"/>
      <c r="C281" s="54"/>
      <c r="E281" s="55"/>
      <c r="F281" s="55"/>
      <c r="G281" s="56"/>
      <c r="H281" s="56"/>
      <c r="I281" s="44"/>
      <c r="J281" s="55"/>
      <c r="K281" s="55"/>
      <c r="L281" s="55"/>
      <c r="M281" s="56"/>
      <c r="N281" s="56"/>
      <c r="P281" s="57"/>
      <c r="S281" s="53"/>
      <c r="T281" s="381"/>
      <c r="V281" s="69"/>
      <c r="W281" s="377"/>
    </row>
    <row r="282" spans="1:23" ht="33.75" customHeight="1" thickBot="1" x14ac:dyDescent="0.3">
      <c r="A282" s="1188" t="s">
        <v>12</v>
      </c>
      <c r="B282" s="1189"/>
      <c r="C282" s="1189"/>
      <c r="D282" s="1190"/>
      <c r="E282" s="1090">
        <f>VLOOKUP(B280,'Urbano.Piano inv. forn'!$D$100:$V$119,17,FALSE)</f>
        <v>0</v>
      </c>
      <c r="F282" s="1091"/>
      <c r="G282" s="1091"/>
      <c r="H282" s="1092"/>
      <c r="I282" s="44"/>
      <c r="J282" s="1191" t="s">
        <v>56</v>
      </c>
      <c r="K282" s="1192"/>
      <c r="L282" s="1193"/>
      <c r="M282" s="1090">
        <f>VLOOKUP(B280,'Urbano.Piano inv. forn'!$D$100:$V$119,19,FALSE)</f>
        <v>0</v>
      </c>
      <c r="N282" s="1092"/>
      <c r="O282" s="65"/>
      <c r="P282" s="89" t="s">
        <v>14</v>
      </c>
      <c r="Q282" s="70">
        <f>M282+E282</f>
        <v>0</v>
      </c>
      <c r="S282" s="89" t="s">
        <v>193</v>
      </c>
      <c r="T282" s="1085"/>
      <c r="U282" s="1086"/>
      <c r="V282" s="69"/>
      <c r="W282" s="377"/>
    </row>
    <row r="283" spans="1:23" ht="21.75" customHeight="1" thickBot="1" x14ac:dyDescent="0.3">
      <c r="A283" s="71"/>
      <c r="B283" s="72"/>
      <c r="C283" s="72"/>
      <c r="D283" s="72"/>
      <c r="E283" s="73"/>
      <c r="F283" s="73"/>
      <c r="G283" s="73"/>
      <c r="H283" s="73"/>
      <c r="I283" s="44"/>
      <c r="J283" s="55"/>
      <c r="K283" s="55"/>
      <c r="L283" s="55"/>
      <c r="M283" s="73"/>
      <c r="N283" s="73"/>
      <c r="O283" s="65"/>
      <c r="P283" s="53"/>
      <c r="Q283" s="65"/>
      <c r="S283" s="53"/>
      <c r="T283" s="382"/>
      <c r="U283" s="382"/>
      <c r="V283" s="69"/>
      <c r="W283" s="377"/>
    </row>
    <row r="284" spans="1:23" s="101" customFormat="1" ht="72" customHeight="1" x14ac:dyDescent="0.25">
      <c r="A284" s="1177" t="s">
        <v>194</v>
      </c>
      <c r="B284" s="1179" t="s">
        <v>195</v>
      </c>
      <c r="C284" s="1179" t="s">
        <v>196</v>
      </c>
      <c r="D284" s="84" t="s">
        <v>197</v>
      </c>
      <c r="E284" s="85" t="s">
        <v>198</v>
      </c>
      <c r="F284" s="84" t="s">
        <v>199</v>
      </c>
      <c r="G284" s="84" t="s">
        <v>200</v>
      </c>
      <c r="H284" s="86" t="s">
        <v>168</v>
      </c>
      <c r="I284" s="86" t="s">
        <v>201</v>
      </c>
      <c r="J284" s="86" t="s">
        <v>202</v>
      </c>
      <c r="K284" s="86" t="s">
        <v>444</v>
      </c>
      <c r="L284" s="86" t="s">
        <v>203</v>
      </c>
      <c r="M284" s="86" t="s">
        <v>204</v>
      </c>
      <c r="N284" s="86" t="s">
        <v>205</v>
      </c>
      <c r="O284" s="86" t="s">
        <v>206</v>
      </c>
      <c r="P284" s="86" t="s">
        <v>207</v>
      </c>
      <c r="Q284" s="86" t="s">
        <v>208</v>
      </c>
      <c r="R284" s="86" t="s">
        <v>209</v>
      </c>
      <c r="S284" s="86" t="s">
        <v>210</v>
      </c>
      <c r="T284" s="86" t="s">
        <v>470</v>
      </c>
      <c r="U284" s="1181" t="s">
        <v>211</v>
      </c>
      <c r="V284" s="383"/>
    </row>
    <row r="285" spans="1:23" s="101" customFormat="1" ht="28.5" customHeight="1" thickBot="1" x14ac:dyDescent="0.3">
      <c r="A285" s="1178"/>
      <c r="B285" s="1180"/>
      <c r="C285" s="1180"/>
      <c r="D285" s="87" t="s">
        <v>212</v>
      </c>
      <c r="E285" s="87" t="s">
        <v>213</v>
      </c>
      <c r="F285" s="87" t="s">
        <v>214</v>
      </c>
      <c r="G285" s="87" t="s">
        <v>214</v>
      </c>
      <c r="H285" s="87" t="s">
        <v>175</v>
      </c>
      <c r="I285" s="87" t="s">
        <v>29</v>
      </c>
      <c r="J285" s="87" t="s">
        <v>215</v>
      </c>
      <c r="K285" s="87" t="s">
        <v>216</v>
      </c>
      <c r="L285" s="87" t="s">
        <v>216</v>
      </c>
      <c r="M285" s="87" t="s">
        <v>217</v>
      </c>
      <c r="N285" s="87" t="s">
        <v>216</v>
      </c>
      <c r="O285" s="87" t="s">
        <v>218</v>
      </c>
      <c r="P285" s="87" t="s">
        <v>446</v>
      </c>
      <c r="Q285" s="87" t="s">
        <v>219</v>
      </c>
      <c r="R285" s="87" t="s">
        <v>220</v>
      </c>
      <c r="S285" s="87" t="s">
        <v>221</v>
      </c>
      <c r="T285" s="87" t="s">
        <v>471</v>
      </c>
      <c r="U285" s="1182"/>
      <c r="V285" s="383"/>
    </row>
    <row r="286" spans="1:23" ht="15" customHeight="1" x14ac:dyDescent="0.25">
      <c r="A286" s="1183" t="str">
        <f>B280</f>
        <v>urb.e.1</v>
      </c>
      <c r="B286" s="76">
        <v>1</v>
      </c>
      <c r="C286" s="117"/>
      <c r="D286" s="59"/>
      <c r="E286" s="59"/>
      <c r="F286" s="117"/>
      <c r="G286" s="385"/>
      <c r="H286" s="60"/>
      <c r="I286" s="386"/>
      <c r="J286" s="387"/>
      <c r="K286" s="388"/>
      <c r="L286" s="388"/>
      <c r="M286" s="386"/>
      <c r="N286" s="388"/>
      <c r="O286" s="83"/>
      <c r="P286" s="83"/>
      <c r="Q286" s="386"/>
      <c r="R286" s="386"/>
      <c r="S286" s="386"/>
      <c r="T286" s="389"/>
      <c r="U286" s="390"/>
      <c r="V286" s="260"/>
    </row>
    <row r="287" spans="1:23" x14ac:dyDescent="0.25">
      <c r="A287" s="1183"/>
      <c r="B287" s="77">
        <v>2</v>
      </c>
      <c r="C287" s="58"/>
      <c r="D287" s="52"/>
      <c r="E287" s="52"/>
      <c r="F287" s="58"/>
      <c r="G287" s="391"/>
      <c r="H287" s="58"/>
      <c r="I287" s="392"/>
      <c r="J287" s="393"/>
      <c r="K287" s="388"/>
      <c r="L287" s="394"/>
      <c r="M287" s="392"/>
      <c r="N287" s="394"/>
      <c r="O287" s="74"/>
      <c r="P287" s="74"/>
      <c r="Q287" s="392"/>
      <c r="R287" s="392" t="s">
        <v>222</v>
      </c>
      <c r="S287" s="392"/>
      <c r="T287" s="395"/>
      <c r="U287" s="396"/>
      <c r="V287" s="260"/>
    </row>
    <row r="288" spans="1:23" x14ac:dyDescent="0.25">
      <c r="A288" s="1183"/>
      <c r="B288" s="77">
        <v>3</v>
      </c>
      <c r="C288" s="58"/>
      <c r="D288" s="52"/>
      <c r="E288" s="52"/>
      <c r="F288" s="58"/>
      <c r="G288" s="391"/>
      <c r="H288" s="58"/>
      <c r="I288" s="392"/>
      <c r="J288" s="393"/>
      <c r="K288" s="388"/>
      <c r="L288" s="394"/>
      <c r="M288" s="392"/>
      <c r="N288" s="394"/>
      <c r="O288" s="74"/>
      <c r="P288" s="74"/>
      <c r="Q288" s="392"/>
      <c r="R288" s="392"/>
      <c r="S288" s="392"/>
      <c r="T288" s="395"/>
      <c r="U288" s="396"/>
      <c r="V288" s="260"/>
    </row>
    <row r="289" spans="1:23" x14ac:dyDescent="0.25">
      <c r="A289" s="1183"/>
      <c r="B289" s="77">
        <v>4</v>
      </c>
      <c r="C289" s="58"/>
      <c r="D289" s="52"/>
      <c r="E289" s="52"/>
      <c r="F289" s="58"/>
      <c r="G289" s="391"/>
      <c r="H289" s="58"/>
      <c r="I289" s="392"/>
      <c r="J289" s="393"/>
      <c r="K289" s="388"/>
      <c r="L289" s="394"/>
      <c r="M289" s="392"/>
      <c r="N289" s="394"/>
      <c r="O289" s="74"/>
      <c r="P289" s="74"/>
      <c r="Q289" s="392"/>
      <c r="R289" s="392"/>
      <c r="S289" s="392"/>
      <c r="T289" s="395"/>
      <c r="U289" s="396"/>
      <c r="V289" s="260"/>
    </row>
    <row r="290" spans="1:23" x14ac:dyDescent="0.25">
      <c r="A290" s="1183"/>
      <c r="B290" s="77">
        <v>5</v>
      </c>
      <c r="C290" s="58"/>
      <c r="D290" s="52"/>
      <c r="E290" s="52"/>
      <c r="F290" s="58"/>
      <c r="G290" s="391"/>
      <c r="H290" s="58"/>
      <c r="I290" s="392"/>
      <c r="J290" s="393"/>
      <c r="K290" s="388"/>
      <c r="L290" s="394"/>
      <c r="M290" s="392"/>
      <c r="N290" s="394"/>
      <c r="O290" s="74"/>
      <c r="P290" s="74"/>
      <c r="Q290" s="392"/>
      <c r="R290" s="392"/>
      <c r="S290" s="392"/>
      <c r="T290" s="395"/>
      <c r="U290" s="396"/>
      <c r="V290" s="260"/>
    </row>
    <row r="291" spans="1:23" x14ac:dyDescent="0.25">
      <c r="A291" s="1183"/>
      <c r="B291" s="77">
        <v>6</v>
      </c>
      <c r="C291" s="58"/>
      <c r="D291" s="52"/>
      <c r="E291" s="52"/>
      <c r="F291" s="58"/>
      <c r="G291" s="391"/>
      <c r="H291" s="58"/>
      <c r="I291" s="392"/>
      <c r="J291" s="393"/>
      <c r="K291" s="388"/>
      <c r="L291" s="394"/>
      <c r="M291" s="392"/>
      <c r="N291" s="394"/>
      <c r="O291" s="74"/>
      <c r="P291" s="74"/>
      <c r="Q291" s="392"/>
      <c r="R291" s="392"/>
      <c r="S291" s="392"/>
      <c r="T291" s="395"/>
      <c r="U291" s="396"/>
      <c r="V291" s="260"/>
    </row>
    <row r="292" spans="1:23" x14ac:dyDescent="0.25">
      <c r="A292" s="1183"/>
      <c r="B292" s="77">
        <v>7</v>
      </c>
      <c r="C292" s="58"/>
      <c r="D292" s="52"/>
      <c r="E292" s="52"/>
      <c r="F292" s="58"/>
      <c r="G292" s="391"/>
      <c r="H292" s="58"/>
      <c r="I292" s="392"/>
      <c r="J292" s="393"/>
      <c r="K292" s="388"/>
      <c r="L292" s="394"/>
      <c r="M292" s="392"/>
      <c r="N292" s="394"/>
      <c r="O292" s="74"/>
      <c r="P292" s="74"/>
      <c r="Q292" s="392"/>
      <c r="R292" s="392"/>
      <c r="S292" s="392"/>
      <c r="T292" s="395"/>
      <c r="U292" s="396"/>
      <c r="V292" s="260"/>
    </row>
    <row r="293" spans="1:23" x14ac:dyDescent="0.25">
      <c r="A293" s="1183"/>
      <c r="B293" s="77">
        <v>8</v>
      </c>
      <c r="C293" s="58"/>
      <c r="D293" s="52"/>
      <c r="E293" s="52"/>
      <c r="F293" s="58"/>
      <c r="G293" s="391"/>
      <c r="H293" s="58"/>
      <c r="I293" s="392"/>
      <c r="J293" s="393"/>
      <c r="K293" s="388"/>
      <c r="L293" s="394"/>
      <c r="M293" s="392"/>
      <c r="N293" s="394"/>
      <c r="O293" s="74"/>
      <c r="P293" s="74"/>
      <c r="Q293" s="392"/>
      <c r="R293" s="392"/>
      <c r="S293" s="392"/>
      <c r="T293" s="395"/>
      <c r="U293" s="396"/>
      <c r="V293" s="260"/>
    </row>
    <row r="294" spans="1:23" x14ac:dyDescent="0.25">
      <c r="A294" s="1183"/>
      <c r="B294" s="77">
        <v>9</v>
      </c>
      <c r="C294" s="58"/>
      <c r="D294" s="52"/>
      <c r="E294" s="52"/>
      <c r="F294" s="58"/>
      <c r="G294" s="391"/>
      <c r="H294" s="58"/>
      <c r="I294" s="392"/>
      <c r="J294" s="393"/>
      <c r="K294" s="388"/>
      <c r="L294" s="394"/>
      <c r="M294" s="392"/>
      <c r="N294" s="394"/>
      <c r="O294" s="74"/>
      <c r="P294" s="74"/>
      <c r="Q294" s="392"/>
      <c r="R294" s="392"/>
      <c r="S294" s="392"/>
      <c r="T294" s="395"/>
      <c r="U294" s="396"/>
      <c r="V294" s="260"/>
    </row>
    <row r="295" spans="1:23" ht="15.75" thickBot="1" x14ac:dyDescent="0.3">
      <c r="A295" s="1184"/>
      <c r="B295" s="78">
        <v>10</v>
      </c>
      <c r="C295" s="67"/>
      <c r="D295" s="66"/>
      <c r="E295" s="66"/>
      <c r="F295" s="67"/>
      <c r="G295" s="397"/>
      <c r="H295" s="67"/>
      <c r="I295" s="398"/>
      <c r="J295" s="399"/>
      <c r="K295" s="586"/>
      <c r="L295" s="400"/>
      <c r="M295" s="398"/>
      <c r="N295" s="400"/>
      <c r="O295" s="75"/>
      <c r="P295" s="75"/>
      <c r="Q295" s="398"/>
      <c r="R295" s="398"/>
      <c r="S295" s="398"/>
      <c r="T295" s="401"/>
      <c r="U295" s="402"/>
      <c r="V295" s="260"/>
    </row>
    <row r="296" spans="1:23" ht="25.5" thickBot="1" x14ac:dyDescent="0.3">
      <c r="A296" s="68"/>
      <c r="B296" s="53"/>
      <c r="C296" s="53"/>
      <c r="D296" s="53"/>
      <c r="E296" s="250" t="s">
        <v>223</v>
      </c>
      <c r="F296" s="251">
        <f>COUNTA(F286:F295)</f>
        <v>0</v>
      </c>
      <c r="G296" s="252">
        <f>COUNTA(G286:G295)</f>
        <v>0</v>
      </c>
      <c r="H296" s="403"/>
      <c r="I296" s="403"/>
      <c r="J296" s="404"/>
      <c r="K296" s="404"/>
      <c r="L296" s="403"/>
      <c r="M296" s="1083" t="s">
        <v>354</v>
      </c>
      <c r="N296" s="1084"/>
      <c r="O296" s="587">
        <f>SUM(O286:O295)</f>
        <v>0</v>
      </c>
      <c r="P296" s="588">
        <f>SUM(P286:P295)</f>
        <v>0</v>
      </c>
      <c r="Q296" s="53"/>
      <c r="S296" s="53"/>
      <c r="T296" s="57"/>
      <c r="U296" s="405"/>
      <c r="V296" s="406"/>
      <c r="W296" s="407"/>
    </row>
    <row r="297" spans="1:23" ht="15.75" thickBot="1" x14ac:dyDescent="0.3">
      <c r="A297" s="408"/>
      <c r="B297" s="409"/>
      <c r="C297" s="342"/>
      <c r="D297" s="342"/>
      <c r="E297" s="342"/>
      <c r="F297" s="409"/>
      <c r="G297" s="342"/>
      <c r="H297" s="342"/>
      <c r="I297" s="409"/>
      <c r="J297" s="409"/>
      <c r="K297" s="409"/>
      <c r="L297" s="342"/>
      <c r="M297" s="342"/>
      <c r="N297" s="342"/>
      <c r="O297" s="342"/>
      <c r="P297" s="342"/>
      <c r="Q297" s="342"/>
      <c r="R297" s="342"/>
      <c r="S297" s="342"/>
      <c r="T297" s="410"/>
      <c r="U297" s="411"/>
      <c r="V297" s="348"/>
    </row>
    <row r="298" spans="1:23" ht="31.5" customHeight="1" thickBot="1" x14ac:dyDescent="0.3">
      <c r="A298" s="378"/>
      <c r="B298" s="256"/>
      <c r="C298" s="187"/>
      <c r="D298" s="187"/>
      <c r="E298" s="187"/>
      <c r="F298" s="256"/>
      <c r="G298" s="187"/>
      <c r="H298" s="187"/>
      <c r="I298" s="256"/>
      <c r="J298" s="256"/>
      <c r="K298" s="256"/>
      <c r="L298" s="187"/>
      <c r="M298" s="187"/>
      <c r="N298" s="187"/>
      <c r="O298" s="187"/>
      <c r="P298" s="187"/>
      <c r="Q298" s="187"/>
      <c r="R298" s="187"/>
      <c r="S298" s="187"/>
      <c r="T298" s="379"/>
      <c r="U298" s="379"/>
      <c r="V298" s="258"/>
    </row>
    <row r="299" spans="1:23" ht="32.25" customHeight="1" thickBot="1" x14ac:dyDescent="0.3">
      <c r="A299" s="82" t="s">
        <v>9</v>
      </c>
      <c r="B299" s="1100" t="s">
        <v>63</v>
      </c>
      <c r="C299" s="1101"/>
      <c r="E299" s="1185" t="s">
        <v>189</v>
      </c>
      <c r="F299" s="1186"/>
      <c r="G299" s="1104">
        <f>VLOOKUP(B299,'Urbano.Piano inv. forn'!$D$100:$H$119,3,FALSE)</f>
        <v>0</v>
      </c>
      <c r="H299" s="1105"/>
      <c r="I299" s="44"/>
      <c r="J299" s="1185" t="s">
        <v>190</v>
      </c>
      <c r="K299" s="1187"/>
      <c r="L299" s="1186"/>
      <c r="M299" s="1104">
        <f>VLOOKUP(B299,'Urbano.Piano inv. forn'!$D$100:$H$119,4,FALSE)</f>
        <v>0</v>
      </c>
      <c r="N299" s="1105"/>
      <c r="P299" s="88" t="s">
        <v>191</v>
      </c>
      <c r="Q299" s="380"/>
      <c r="S299" s="89" t="s">
        <v>192</v>
      </c>
      <c r="T299" s="1085"/>
      <c r="U299" s="1086"/>
      <c r="V299" s="260"/>
    </row>
    <row r="300" spans="1:23" ht="13.5" customHeight="1" thickBot="1" x14ac:dyDescent="0.3">
      <c r="A300" s="68"/>
      <c r="B300" s="54"/>
      <c r="C300" s="54"/>
      <c r="E300" s="55"/>
      <c r="F300" s="55"/>
      <c r="G300" s="56"/>
      <c r="H300" s="56"/>
      <c r="I300" s="44"/>
      <c r="J300" s="55"/>
      <c r="K300" s="55"/>
      <c r="L300" s="55"/>
      <c r="M300" s="56"/>
      <c r="N300" s="56"/>
      <c r="P300" s="57"/>
      <c r="S300" s="53"/>
      <c r="T300" s="381"/>
      <c r="V300" s="69"/>
      <c r="W300" s="377"/>
    </row>
    <row r="301" spans="1:23" ht="33.75" customHeight="1" thickBot="1" x14ac:dyDescent="0.3">
      <c r="A301" s="1188" t="s">
        <v>12</v>
      </c>
      <c r="B301" s="1189"/>
      <c r="C301" s="1189"/>
      <c r="D301" s="1190"/>
      <c r="E301" s="1090">
        <f>VLOOKUP(B299,'Urbano.Piano inv. forn'!$D$100:$V$119,17,FALSE)</f>
        <v>0</v>
      </c>
      <c r="F301" s="1091"/>
      <c r="G301" s="1091"/>
      <c r="H301" s="1092"/>
      <c r="I301" s="44"/>
      <c r="J301" s="1191" t="s">
        <v>56</v>
      </c>
      <c r="K301" s="1192"/>
      <c r="L301" s="1193"/>
      <c r="M301" s="1090">
        <f>VLOOKUP(B299,'Urbano.Piano inv. forn'!$D$100:$V$119,19,FALSE)</f>
        <v>0</v>
      </c>
      <c r="N301" s="1092"/>
      <c r="O301" s="65"/>
      <c r="P301" s="89" t="s">
        <v>14</v>
      </c>
      <c r="Q301" s="70">
        <f>M301+E301</f>
        <v>0</v>
      </c>
      <c r="S301" s="89" t="s">
        <v>193</v>
      </c>
      <c r="T301" s="1085"/>
      <c r="U301" s="1086"/>
      <c r="V301" s="69"/>
      <c r="W301" s="377"/>
    </row>
    <row r="302" spans="1:23" ht="21.75" customHeight="1" thickBot="1" x14ac:dyDescent="0.3">
      <c r="A302" s="71"/>
      <c r="B302" s="72"/>
      <c r="C302" s="72"/>
      <c r="D302" s="72"/>
      <c r="E302" s="73"/>
      <c r="F302" s="73"/>
      <c r="G302" s="73"/>
      <c r="H302" s="73"/>
      <c r="I302" s="44"/>
      <c r="J302" s="55"/>
      <c r="K302" s="55"/>
      <c r="L302" s="55"/>
      <c r="M302" s="73"/>
      <c r="N302" s="73"/>
      <c r="O302" s="65"/>
      <c r="P302" s="53"/>
      <c r="Q302" s="65"/>
      <c r="S302" s="53"/>
      <c r="T302" s="382"/>
      <c r="U302" s="382"/>
      <c r="V302" s="69"/>
      <c r="W302" s="377"/>
    </row>
    <row r="303" spans="1:23" s="101" customFormat="1" ht="72" customHeight="1" x14ac:dyDescent="0.25">
      <c r="A303" s="1177" t="s">
        <v>194</v>
      </c>
      <c r="B303" s="1179" t="s">
        <v>195</v>
      </c>
      <c r="C303" s="1179" t="s">
        <v>196</v>
      </c>
      <c r="D303" s="84" t="s">
        <v>197</v>
      </c>
      <c r="E303" s="85" t="s">
        <v>198</v>
      </c>
      <c r="F303" s="84" t="s">
        <v>199</v>
      </c>
      <c r="G303" s="84" t="s">
        <v>200</v>
      </c>
      <c r="H303" s="86" t="s">
        <v>168</v>
      </c>
      <c r="I303" s="86" t="s">
        <v>201</v>
      </c>
      <c r="J303" s="86" t="s">
        <v>202</v>
      </c>
      <c r="K303" s="86" t="s">
        <v>444</v>
      </c>
      <c r="L303" s="86" t="s">
        <v>203</v>
      </c>
      <c r="M303" s="86" t="s">
        <v>204</v>
      </c>
      <c r="N303" s="86" t="s">
        <v>205</v>
      </c>
      <c r="O303" s="86" t="s">
        <v>206</v>
      </c>
      <c r="P303" s="86" t="s">
        <v>207</v>
      </c>
      <c r="Q303" s="86" t="s">
        <v>208</v>
      </c>
      <c r="R303" s="86" t="s">
        <v>209</v>
      </c>
      <c r="S303" s="86" t="s">
        <v>210</v>
      </c>
      <c r="T303" s="86" t="s">
        <v>470</v>
      </c>
      <c r="U303" s="1181" t="s">
        <v>211</v>
      </c>
      <c r="V303" s="383"/>
    </row>
    <row r="304" spans="1:23" s="101" customFormat="1" ht="28.5" customHeight="1" thickBot="1" x14ac:dyDescent="0.3">
      <c r="A304" s="1178"/>
      <c r="B304" s="1180"/>
      <c r="C304" s="1180"/>
      <c r="D304" s="87" t="s">
        <v>212</v>
      </c>
      <c r="E304" s="87" t="s">
        <v>213</v>
      </c>
      <c r="F304" s="87" t="s">
        <v>214</v>
      </c>
      <c r="G304" s="87" t="s">
        <v>214</v>
      </c>
      <c r="H304" s="87" t="s">
        <v>175</v>
      </c>
      <c r="I304" s="87" t="s">
        <v>29</v>
      </c>
      <c r="J304" s="87" t="s">
        <v>215</v>
      </c>
      <c r="K304" s="87" t="s">
        <v>216</v>
      </c>
      <c r="L304" s="87" t="s">
        <v>216</v>
      </c>
      <c r="M304" s="87" t="s">
        <v>217</v>
      </c>
      <c r="N304" s="87" t="s">
        <v>216</v>
      </c>
      <c r="O304" s="87" t="s">
        <v>218</v>
      </c>
      <c r="P304" s="87" t="s">
        <v>446</v>
      </c>
      <c r="Q304" s="87" t="s">
        <v>219</v>
      </c>
      <c r="R304" s="87" t="s">
        <v>220</v>
      </c>
      <c r="S304" s="87" t="s">
        <v>221</v>
      </c>
      <c r="T304" s="87" t="s">
        <v>471</v>
      </c>
      <c r="U304" s="1182"/>
      <c r="V304" s="383"/>
    </row>
    <row r="305" spans="1:23" ht="15" customHeight="1" x14ac:dyDescent="0.25">
      <c r="A305" s="1183" t="str">
        <f>B299</f>
        <v>urb.e.1</v>
      </c>
      <c r="B305" s="76">
        <v>1</v>
      </c>
      <c r="C305" s="117"/>
      <c r="D305" s="59"/>
      <c r="E305" s="59"/>
      <c r="F305" s="117"/>
      <c r="G305" s="385"/>
      <c r="H305" s="60"/>
      <c r="I305" s="386"/>
      <c r="J305" s="387"/>
      <c r="K305" s="388"/>
      <c r="L305" s="388"/>
      <c r="M305" s="386"/>
      <c r="N305" s="388"/>
      <c r="O305" s="83"/>
      <c r="P305" s="83"/>
      <c r="Q305" s="386"/>
      <c r="R305" s="386"/>
      <c r="S305" s="386"/>
      <c r="T305" s="389"/>
      <c r="U305" s="390"/>
      <c r="V305" s="260"/>
    </row>
    <row r="306" spans="1:23" x14ac:dyDescent="0.25">
      <c r="A306" s="1183"/>
      <c r="B306" s="77">
        <v>2</v>
      </c>
      <c r="C306" s="58"/>
      <c r="D306" s="52"/>
      <c r="E306" s="52"/>
      <c r="F306" s="58"/>
      <c r="G306" s="391"/>
      <c r="H306" s="58"/>
      <c r="I306" s="392"/>
      <c r="J306" s="393"/>
      <c r="K306" s="388"/>
      <c r="L306" s="394"/>
      <c r="M306" s="392"/>
      <c r="N306" s="394"/>
      <c r="O306" s="74"/>
      <c r="P306" s="74"/>
      <c r="Q306" s="392"/>
      <c r="R306" s="392" t="s">
        <v>222</v>
      </c>
      <c r="S306" s="392"/>
      <c r="T306" s="395"/>
      <c r="U306" s="396"/>
      <c r="V306" s="260"/>
    </row>
    <row r="307" spans="1:23" x14ac:dyDescent="0.25">
      <c r="A307" s="1183"/>
      <c r="B307" s="77">
        <v>3</v>
      </c>
      <c r="C307" s="58"/>
      <c r="D307" s="52"/>
      <c r="E307" s="52"/>
      <c r="F307" s="58"/>
      <c r="G307" s="391"/>
      <c r="H307" s="58"/>
      <c r="I307" s="392"/>
      <c r="J307" s="393"/>
      <c r="K307" s="388"/>
      <c r="L307" s="394"/>
      <c r="M307" s="392"/>
      <c r="N307" s="394"/>
      <c r="O307" s="74"/>
      <c r="P307" s="74"/>
      <c r="Q307" s="392"/>
      <c r="R307" s="392"/>
      <c r="S307" s="392"/>
      <c r="T307" s="395"/>
      <c r="U307" s="396"/>
      <c r="V307" s="260"/>
    </row>
    <row r="308" spans="1:23" x14ac:dyDescent="0.25">
      <c r="A308" s="1183"/>
      <c r="B308" s="77">
        <v>4</v>
      </c>
      <c r="C308" s="58"/>
      <c r="D308" s="52"/>
      <c r="E308" s="52"/>
      <c r="F308" s="58"/>
      <c r="G308" s="391"/>
      <c r="H308" s="58"/>
      <c r="I308" s="392"/>
      <c r="J308" s="393"/>
      <c r="K308" s="388"/>
      <c r="L308" s="394"/>
      <c r="M308" s="392"/>
      <c r="N308" s="394"/>
      <c r="O308" s="74"/>
      <c r="P308" s="74"/>
      <c r="Q308" s="392"/>
      <c r="R308" s="392"/>
      <c r="S308" s="392"/>
      <c r="T308" s="395"/>
      <c r="U308" s="396"/>
      <c r="V308" s="260"/>
    </row>
    <row r="309" spans="1:23" x14ac:dyDescent="0.25">
      <c r="A309" s="1183"/>
      <c r="B309" s="77">
        <v>5</v>
      </c>
      <c r="C309" s="58"/>
      <c r="D309" s="52"/>
      <c r="E309" s="52"/>
      <c r="F309" s="58"/>
      <c r="G309" s="391"/>
      <c r="H309" s="58"/>
      <c r="I309" s="392"/>
      <c r="J309" s="393"/>
      <c r="K309" s="388"/>
      <c r="L309" s="394"/>
      <c r="M309" s="392"/>
      <c r="N309" s="394"/>
      <c r="O309" s="74"/>
      <c r="P309" s="74"/>
      <c r="Q309" s="392"/>
      <c r="R309" s="392"/>
      <c r="S309" s="392"/>
      <c r="T309" s="395"/>
      <c r="U309" s="396"/>
      <c r="V309" s="260"/>
    </row>
    <row r="310" spans="1:23" x14ac:dyDescent="0.25">
      <c r="A310" s="1183"/>
      <c r="B310" s="77">
        <v>6</v>
      </c>
      <c r="C310" s="58"/>
      <c r="D310" s="52"/>
      <c r="E310" s="52"/>
      <c r="F310" s="58"/>
      <c r="G310" s="391"/>
      <c r="H310" s="58"/>
      <c r="I310" s="392"/>
      <c r="J310" s="393"/>
      <c r="K310" s="388"/>
      <c r="L310" s="394"/>
      <c r="M310" s="392"/>
      <c r="N310" s="394"/>
      <c r="O310" s="74"/>
      <c r="P310" s="74"/>
      <c r="Q310" s="392"/>
      <c r="R310" s="392"/>
      <c r="S310" s="392"/>
      <c r="T310" s="395"/>
      <c r="U310" s="396"/>
      <c r="V310" s="260"/>
    </row>
    <row r="311" spans="1:23" x14ac:dyDescent="0.25">
      <c r="A311" s="1183"/>
      <c r="B311" s="77">
        <v>7</v>
      </c>
      <c r="C311" s="58"/>
      <c r="D311" s="52"/>
      <c r="E311" s="52"/>
      <c r="F311" s="58"/>
      <c r="G311" s="391"/>
      <c r="H311" s="58"/>
      <c r="I311" s="392"/>
      <c r="J311" s="393"/>
      <c r="K311" s="388"/>
      <c r="L311" s="394"/>
      <c r="M311" s="392"/>
      <c r="N311" s="394"/>
      <c r="O311" s="74"/>
      <c r="P311" s="74"/>
      <c r="Q311" s="392"/>
      <c r="R311" s="392"/>
      <c r="S311" s="392"/>
      <c r="T311" s="395"/>
      <c r="U311" s="396"/>
      <c r="V311" s="260"/>
    </row>
    <row r="312" spans="1:23" x14ac:dyDescent="0.25">
      <c r="A312" s="1183"/>
      <c r="B312" s="77">
        <v>8</v>
      </c>
      <c r="C312" s="58"/>
      <c r="D312" s="52"/>
      <c r="E312" s="52"/>
      <c r="F312" s="58"/>
      <c r="G312" s="391"/>
      <c r="H312" s="58"/>
      <c r="I312" s="392"/>
      <c r="J312" s="393"/>
      <c r="K312" s="388"/>
      <c r="L312" s="394"/>
      <c r="M312" s="392"/>
      <c r="N312" s="394"/>
      <c r="O312" s="74"/>
      <c r="P312" s="74"/>
      <c r="Q312" s="392"/>
      <c r="R312" s="392"/>
      <c r="S312" s="392"/>
      <c r="T312" s="395"/>
      <c r="U312" s="396"/>
      <c r="V312" s="260"/>
    </row>
    <row r="313" spans="1:23" x14ac:dyDescent="0.25">
      <c r="A313" s="1183"/>
      <c r="B313" s="77">
        <v>9</v>
      </c>
      <c r="C313" s="58"/>
      <c r="D313" s="52"/>
      <c r="E313" s="52"/>
      <c r="F313" s="58"/>
      <c r="G313" s="391"/>
      <c r="H313" s="58"/>
      <c r="I313" s="392"/>
      <c r="J313" s="393"/>
      <c r="K313" s="388"/>
      <c r="L313" s="394"/>
      <c r="M313" s="392"/>
      <c r="N313" s="394"/>
      <c r="O313" s="74"/>
      <c r="P313" s="74"/>
      <c r="Q313" s="392"/>
      <c r="R313" s="392"/>
      <c r="S313" s="392"/>
      <c r="T313" s="395"/>
      <c r="U313" s="396"/>
      <c r="V313" s="260"/>
    </row>
    <row r="314" spans="1:23" ht="15.75" thickBot="1" x14ac:dyDescent="0.3">
      <c r="A314" s="1184"/>
      <c r="B314" s="78">
        <v>10</v>
      </c>
      <c r="C314" s="67"/>
      <c r="D314" s="66"/>
      <c r="E314" s="66"/>
      <c r="F314" s="67"/>
      <c r="G314" s="397"/>
      <c r="H314" s="67"/>
      <c r="I314" s="398"/>
      <c r="J314" s="399"/>
      <c r="K314" s="586"/>
      <c r="L314" s="400"/>
      <c r="M314" s="398"/>
      <c r="N314" s="400"/>
      <c r="O314" s="75"/>
      <c r="P314" s="75"/>
      <c r="Q314" s="398"/>
      <c r="R314" s="398"/>
      <c r="S314" s="398"/>
      <c r="T314" s="401"/>
      <c r="U314" s="402"/>
      <c r="V314" s="260"/>
    </row>
    <row r="315" spans="1:23" ht="25.5" thickBot="1" x14ac:dyDescent="0.3">
      <c r="A315" s="68"/>
      <c r="B315" s="53"/>
      <c r="C315" s="53"/>
      <c r="D315" s="53"/>
      <c r="E315" s="250" t="s">
        <v>223</v>
      </c>
      <c r="F315" s="251">
        <f>COUNTA(F305:F314)</f>
        <v>0</v>
      </c>
      <c r="G315" s="252">
        <f>COUNTA(G305:G314)</f>
        <v>0</v>
      </c>
      <c r="H315" s="403"/>
      <c r="I315" s="403"/>
      <c r="J315" s="404"/>
      <c r="K315" s="404"/>
      <c r="L315" s="403"/>
      <c r="M315" s="1083" t="s">
        <v>354</v>
      </c>
      <c r="N315" s="1084"/>
      <c r="O315" s="587">
        <f>SUM(O305:O314)</f>
        <v>0</v>
      </c>
      <c r="P315" s="588">
        <f>SUM(P305:P314)</f>
        <v>0</v>
      </c>
      <c r="Q315" s="53"/>
      <c r="S315" s="53"/>
      <c r="T315" s="57"/>
      <c r="U315" s="405"/>
      <c r="V315" s="406"/>
      <c r="W315" s="407"/>
    </row>
    <row r="316" spans="1:23" ht="15.75" thickBot="1" x14ac:dyDescent="0.3">
      <c r="A316" s="408"/>
      <c r="B316" s="409"/>
      <c r="C316" s="342"/>
      <c r="D316" s="342"/>
      <c r="E316" s="342"/>
      <c r="F316" s="409"/>
      <c r="G316" s="342"/>
      <c r="H316" s="342"/>
      <c r="I316" s="409"/>
      <c r="J316" s="409"/>
      <c r="K316" s="409"/>
      <c r="L316" s="342"/>
      <c r="M316" s="342"/>
      <c r="N316" s="342"/>
      <c r="O316" s="342"/>
      <c r="P316" s="342"/>
      <c r="Q316" s="342"/>
      <c r="R316" s="342"/>
      <c r="S316" s="342"/>
      <c r="T316" s="410"/>
      <c r="U316" s="411"/>
      <c r="V316" s="348"/>
    </row>
  </sheetData>
  <sheetProtection algorithmName="SHA-512" hashValue="3rRyvbxZ2h8FHuuEaTVIEP6SGg7oghaReLsBBvHmD0bqIgIrfx2izE2kZlEVds0tlPKE2ikjgAeSQswNWOFkPw==" saltValue="/VVeM9Nq0WyesdngeNlfvg==" spinCount="100000" sheet="1" objects="1" scenarios="1"/>
  <mergeCells count="286">
    <mergeCell ref="A6:D6"/>
    <mergeCell ref="A16:D16"/>
    <mergeCell ref="E16:H16"/>
    <mergeCell ref="J16:L16"/>
    <mergeCell ref="M16:N16"/>
    <mergeCell ref="T16:U16"/>
    <mergeCell ref="A10:D11"/>
    <mergeCell ref="E10:H11"/>
    <mergeCell ref="P10:Q11"/>
    <mergeCell ref="A8:U8"/>
    <mergeCell ref="B14:C14"/>
    <mergeCell ref="E14:F14"/>
    <mergeCell ref="G14:H14"/>
    <mergeCell ref="J14:L14"/>
    <mergeCell ref="M14:N14"/>
    <mergeCell ref="T14:U14"/>
    <mergeCell ref="S10:T11"/>
    <mergeCell ref="U10:U11"/>
    <mergeCell ref="J10:O10"/>
    <mergeCell ref="J11:O11"/>
    <mergeCell ref="J52:L52"/>
    <mergeCell ref="M52:N52"/>
    <mergeCell ref="T33:U33"/>
    <mergeCell ref="A35:D35"/>
    <mergeCell ref="E35:H35"/>
    <mergeCell ref="J35:L35"/>
    <mergeCell ref="M35:N35"/>
    <mergeCell ref="T35:U35"/>
    <mergeCell ref="B33:C33"/>
    <mergeCell ref="E33:F33"/>
    <mergeCell ref="T52:U52"/>
    <mergeCell ref="B52:C52"/>
    <mergeCell ref="E52:F52"/>
    <mergeCell ref="G52:H52"/>
    <mergeCell ref="M33:N33"/>
    <mergeCell ref="A54:D54"/>
    <mergeCell ref="E54:H54"/>
    <mergeCell ref="J54:L54"/>
    <mergeCell ref="M54:N54"/>
    <mergeCell ref="T54:U54"/>
    <mergeCell ref="T71:U71"/>
    <mergeCell ref="A73:D73"/>
    <mergeCell ref="E73:H73"/>
    <mergeCell ref="J73:L73"/>
    <mergeCell ref="M73:N73"/>
    <mergeCell ref="T73:U73"/>
    <mergeCell ref="A56:A57"/>
    <mergeCell ref="B56:B57"/>
    <mergeCell ref="C56:C57"/>
    <mergeCell ref="A58:A67"/>
    <mergeCell ref="B71:C71"/>
    <mergeCell ref="E71:F71"/>
    <mergeCell ref="M68:N68"/>
    <mergeCell ref="A75:A76"/>
    <mergeCell ref="B75:B76"/>
    <mergeCell ref="C75:C76"/>
    <mergeCell ref="A77:A86"/>
    <mergeCell ref="B90:C90"/>
    <mergeCell ref="E90:F90"/>
    <mergeCell ref="G71:H71"/>
    <mergeCell ref="J71:L71"/>
    <mergeCell ref="M71:N71"/>
    <mergeCell ref="G90:H90"/>
    <mergeCell ref="J90:L90"/>
    <mergeCell ref="M90:N90"/>
    <mergeCell ref="M87:N87"/>
    <mergeCell ref="T130:U130"/>
    <mergeCell ref="A113:A114"/>
    <mergeCell ref="B113:B114"/>
    <mergeCell ref="C113:C114"/>
    <mergeCell ref="A115:A124"/>
    <mergeCell ref="B128:C128"/>
    <mergeCell ref="E128:F128"/>
    <mergeCell ref="T90:U90"/>
    <mergeCell ref="A92:D92"/>
    <mergeCell ref="E92:H92"/>
    <mergeCell ref="J92:L92"/>
    <mergeCell ref="M92:N92"/>
    <mergeCell ref="T92:U92"/>
    <mergeCell ref="T109:U109"/>
    <mergeCell ref="A111:D111"/>
    <mergeCell ref="E111:H111"/>
    <mergeCell ref="J111:L111"/>
    <mergeCell ref="M111:N111"/>
    <mergeCell ref="T111:U111"/>
    <mergeCell ref="A94:A95"/>
    <mergeCell ref="B94:B95"/>
    <mergeCell ref="C94:C95"/>
    <mergeCell ref="A96:A105"/>
    <mergeCell ref="B109:C109"/>
    <mergeCell ref="T187:U187"/>
    <mergeCell ref="M201:N201"/>
    <mergeCell ref="A170:A171"/>
    <mergeCell ref="B170:B171"/>
    <mergeCell ref="C170:C171"/>
    <mergeCell ref="A172:A181"/>
    <mergeCell ref="B185:C185"/>
    <mergeCell ref="E185:F185"/>
    <mergeCell ref="T166:U166"/>
    <mergeCell ref="A168:D168"/>
    <mergeCell ref="E168:H168"/>
    <mergeCell ref="J168:L168"/>
    <mergeCell ref="M168:N168"/>
    <mergeCell ref="T168:U168"/>
    <mergeCell ref="M182:N182"/>
    <mergeCell ref="B166:C166"/>
    <mergeCell ref="E166:F166"/>
    <mergeCell ref="G204:H204"/>
    <mergeCell ref="J204:L204"/>
    <mergeCell ref="M204:N204"/>
    <mergeCell ref="G185:H185"/>
    <mergeCell ref="J185:L185"/>
    <mergeCell ref="M185:N185"/>
    <mergeCell ref="G166:H166"/>
    <mergeCell ref="J166:L166"/>
    <mergeCell ref="M166:N166"/>
    <mergeCell ref="E187:H187"/>
    <mergeCell ref="J187:L187"/>
    <mergeCell ref="M187:N187"/>
    <mergeCell ref="G147:H147"/>
    <mergeCell ref="J147:L147"/>
    <mergeCell ref="M147:N147"/>
    <mergeCell ref="G128:H128"/>
    <mergeCell ref="J128:L128"/>
    <mergeCell ref="M128:N128"/>
    <mergeCell ref="G109:H109"/>
    <mergeCell ref="J109:L109"/>
    <mergeCell ref="M109:N109"/>
    <mergeCell ref="E130:H130"/>
    <mergeCell ref="M163:N163"/>
    <mergeCell ref="A3:U3"/>
    <mergeCell ref="A1:U1"/>
    <mergeCell ref="U37:U38"/>
    <mergeCell ref="U56:U57"/>
    <mergeCell ref="U75:U76"/>
    <mergeCell ref="U94:U95"/>
    <mergeCell ref="U113:U114"/>
    <mergeCell ref="U132:U133"/>
    <mergeCell ref="U151:U152"/>
    <mergeCell ref="T147:U147"/>
    <mergeCell ref="A149:D149"/>
    <mergeCell ref="E149:H149"/>
    <mergeCell ref="J149:L149"/>
    <mergeCell ref="M149:N149"/>
    <mergeCell ref="T149:U149"/>
    <mergeCell ref="A132:A133"/>
    <mergeCell ref="B132:B133"/>
    <mergeCell ref="C132:C133"/>
    <mergeCell ref="A134:A143"/>
    <mergeCell ref="B147:C147"/>
    <mergeCell ref="E147:F147"/>
    <mergeCell ref="T128:U128"/>
    <mergeCell ref="A130:D130"/>
    <mergeCell ref="A18:A19"/>
    <mergeCell ref="B18:B19"/>
    <mergeCell ref="C18:C19"/>
    <mergeCell ref="A20:A29"/>
    <mergeCell ref="U208:U209"/>
    <mergeCell ref="U18:U19"/>
    <mergeCell ref="M6:O6"/>
    <mergeCell ref="P6:U6"/>
    <mergeCell ref="U170:U171"/>
    <mergeCell ref="U189:U190"/>
    <mergeCell ref="A208:A209"/>
    <mergeCell ref="B208:B209"/>
    <mergeCell ref="C208:C209"/>
    <mergeCell ref="T204:U204"/>
    <mergeCell ref="M206:N206"/>
    <mergeCell ref="T206:U206"/>
    <mergeCell ref="A189:A190"/>
    <mergeCell ref="B189:B190"/>
    <mergeCell ref="C189:C190"/>
    <mergeCell ref="A191:A200"/>
    <mergeCell ref="B204:C204"/>
    <mergeCell ref="E204:F204"/>
    <mergeCell ref="T185:U185"/>
    <mergeCell ref="E6:K6"/>
    <mergeCell ref="B223:C223"/>
    <mergeCell ref="E223:F223"/>
    <mergeCell ref="G223:H223"/>
    <mergeCell ref="J223:L223"/>
    <mergeCell ref="M223:N223"/>
    <mergeCell ref="T223:U223"/>
    <mergeCell ref="A225:D225"/>
    <mergeCell ref="E225:H225"/>
    <mergeCell ref="J225:L225"/>
    <mergeCell ref="M225:N225"/>
    <mergeCell ref="T225:U225"/>
    <mergeCell ref="M220:N220"/>
    <mergeCell ref="M106:N106"/>
    <mergeCell ref="M125:N125"/>
    <mergeCell ref="M144:N144"/>
    <mergeCell ref="M30:N30"/>
    <mergeCell ref="M49:N49"/>
    <mergeCell ref="A37:A38"/>
    <mergeCell ref="B37:B38"/>
    <mergeCell ref="C37:C38"/>
    <mergeCell ref="A39:A48"/>
    <mergeCell ref="G33:H33"/>
    <mergeCell ref="J33:L33"/>
    <mergeCell ref="A210:A219"/>
    <mergeCell ref="A206:D206"/>
    <mergeCell ref="E206:H206"/>
    <mergeCell ref="J206:L206"/>
    <mergeCell ref="A187:D187"/>
    <mergeCell ref="A151:A152"/>
    <mergeCell ref="B151:B152"/>
    <mergeCell ref="C151:C152"/>
    <mergeCell ref="A153:A162"/>
    <mergeCell ref="J130:L130"/>
    <mergeCell ref="M130:N130"/>
    <mergeCell ref="E109:F109"/>
    <mergeCell ref="A227:A228"/>
    <mergeCell ref="B227:B228"/>
    <mergeCell ref="C227:C228"/>
    <mergeCell ref="U227:U228"/>
    <mergeCell ref="A229:A238"/>
    <mergeCell ref="M239:N239"/>
    <mergeCell ref="B242:C242"/>
    <mergeCell ref="E242:F242"/>
    <mergeCell ref="G242:H242"/>
    <mergeCell ref="J242:L242"/>
    <mergeCell ref="M242:N242"/>
    <mergeCell ref="T242:U242"/>
    <mergeCell ref="A244:D244"/>
    <mergeCell ref="E244:H244"/>
    <mergeCell ref="J244:L244"/>
    <mergeCell ref="M244:N244"/>
    <mergeCell ref="T244:U244"/>
    <mergeCell ref="A246:A247"/>
    <mergeCell ref="B246:B247"/>
    <mergeCell ref="C246:C247"/>
    <mergeCell ref="U246:U247"/>
    <mergeCell ref="A248:A257"/>
    <mergeCell ref="M258:N258"/>
    <mergeCell ref="B261:C261"/>
    <mergeCell ref="E261:F261"/>
    <mergeCell ref="G261:H261"/>
    <mergeCell ref="J261:L261"/>
    <mergeCell ref="M261:N261"/>
    <mergeCell ref="T261:U261"/>
    <mergeCell ref="A263:D263"/>
    <mergeCell ref="E263:H263"/>
    <mergeCell ref="J263:L263"/>
    <mergeCell ref="M263:N263"/>
    <mergeCell ref="T263:U263"/>
    <mergeCell ref="A265:A266"/>
    <mergeCell ref="B265:B266"/>
    <mergeCell ref="C265:C266"/>
    <mergeCell ref="U265:U266"/>
    <mergeCell ref="A267:A276"/>
    <mergeCell ref="M277:N277"/>
    <mergeCell ref="B280:C280"/>
    <mergeCell ref="E280:F280"/>
    <mergeCell ref="G280:H280"/>
    <mergeCell ref="J280:L280"/>
    <mergeCell ref="M280:N280"/>
    <mergeCell ref="T280:U280"/>
    <mergeCell ref="A282:D282"/>
    <mergeCell ref="E282:H282"/>
    <mergeCell ref="J282:L282"/>
    <mergeCell ref="M282:N282"/>
    <mergeCell ref="T282:U282"/>
    <mergeCell ref="A284:A285"/>
    <mergeCell ref="B284:B285"/>
    <mergeCell ref="C284:C285"/>
    <mergeCell ref="U284:U285"/>
    <mergeCell ref="A303:A304"/>
    <mergeCell ref="B303:B304"/>
    <mergeCell ref="C303:C304"/>
    <mergeCell ref="U303:U304"/>
    <mergeCell ref="A305:A314"/>
    <mergeCell ref="M315:N315"/>
    <mergeCell ref="A286:A295"/>
    <mergeCell ref="M296:N296"/>
    <mergeCell ref="B299:C299"/>
    <mergeCell ref="E299:F299"/>
    <mergeCell ref="G299:H299"/>
    <mergeCell ref="J299:L299"/>
    <mergeCell ref="M299:N299"/>
    <mergeCell ref="T299:U299"/>
    <mergeCell ref="A301:D301"/>
    <mergeCell ref="E301:H301"/>
    <mergeCell ref="J301:L301"/>
    <mergeCell ref="M301:N301"/>
    <mergeCell ref="T301:U301"/>
  </mergeCells>
  <dataValidations count="8">
    <dataValidation type="list" allowBlank="1" showInputMessage="1" showErrorMessage="1" sqref="S115:T124 S134:T143 S153:T162 S172:T181 S191:T200 S96:T105 S77:T86 S58:T67 S39:T48 S20:T29 S210:T219 S229:T238 S248:T257 S267:T276 S286:T295 S305:T314" xr:uid="{00000000-0002-0000-0400-000000000000}">
      <formula1>"si,"</formula1>
    </dataValidation>
    <dataValidation type="list" allowBlank="1" showInputMessage="1" showErrorMessage="1" sqref="E20:E29 E172:E181 E191:E200 E39:E48 E58:E67 E77:E86 E96:E105 E115:E124 E134:E143 E153:E162 E210:E219 E229:E238 E248:E257 E267:E276 E286:E295 E305:E314" xr:uid="{00000000-0002-0000-0400-000001000000}">
      <formula1>"urbano,suburbano"</formula1>
    </dataValidation>
    <dataValidation allowBlank="1" showInputMessage="1" showErrorMessage="1" prompt="Inserire il riferimento corretto da piano di investimento (es.m1,e.1. ecc.)_x000a_" sqref="A18:A19 A170:A171 A189:A190 A37:A38 A56:A57 A75:A76 A94:A95 A113:A114 A132:A133 A151:A152 A208:A209 A227:A228 A246:A247 A265:A266 A284:A285 A303:A304" xr:uid="{00000000-0002-0000-0400-000002000000}"/>
    <dataValidation type="list" allowBlank="1" showInputMessage="1" showErrorMessage="1" sqref="B15:C15 B34:C34 B53:C53 B72:C72 B91:C91 B110:C110 B129:C129 B148:C148 B167:C167 B186:C186 B205:C205 B224:C224 B243:C243 B262:C262 B281:C281 B300:C300" xr:uid="{00000000-0002-0000-0400-000003000000}">
      <formula1>$D$18:$D$37</formula1>
    </dataValidation>
    <dataValidation type="list" allowBlank="1" showInputMessage="1" showErrorMessage="1" sqref="H96:H105 H77:H86 H58:H67 H39:H48 H191:H200 H20:H29 H115:H124 H134:H143 H153:H162 H172:H181 H210:H219 H229:H238 H248:H257 H267:H276 H286:H295 H305:H314" xr:uid="{00000000-0002-0000-0400-000004000000}">
      <formula1>"elettrico,"</formula1>
    </dataValidation>
    <dataValidation type="list" allowBlank="1" showInputMessage="1" showErrorMessage="1" sqref="I20:I29 I191:I200 I39:I48 I58:I67 I77:I86 I96:I105 I115:I124 I134:I143 I153:I162 I172:I181 I210:I219 I229:I238 I248:I257 I267:I276 I286:I295 I305:I314" xr:uid="{00000000-0002-0000-0400-000005000000}">
      <formula1>"classe I, classe A"</formula1>
    </dataValidation>
    <dataValidation type="date" operator="greaterThanOrEqual" allowBlank="1" showInputMessage="1" showErrorMessage="1" errorTitle="Data non corretta" error="Immatricolazione non compatibile perchè precedente al 01/01/2024 (art 3 c.6 D.D. 152/2025)" sqref="K20:K29 K39:K48 K58:K67 K77:K86 K96:K105 K115:K124 K134:K143 K153:K162 K172:K181 K191:K200 K210:K219 K229:K238 K248:K257 K267:K276 K286:K295 K305:K314" xr:uid="{11DE150E-BE93-4B90-9C08-A0CD9969949A}">
      <formula1>45292</formula1>
    </dataValidation>
    <dataValidation type="date" operator="lessThanOrEqual" allowBlank="1" showInputMessage="1" showErrorMessage="1" errorTitle="Attenzione OGV non compatibile" error="OGV successiva al 31/12/2028 (art 2 c. 5 D.D. n° 152/2025_x000a_" sqref="Q14 Q33 Q52 Q71 Q90 Q109 Q128 Q147 Q166 Q185 Q204 Q223 Q242 Q261 Q280 Q299" xr:uid="{10B19727-A68E-4343-B7FE-7755D13B0837}">
      <formula1>47118</formula1>
    </dataValidation>
  </dataValidations>
  <pageMargins left="0.7" right="0.7" top="0.75" bottom="0.75" header="0.3" footer="0.3"/>
  <pageSetup paperSize="8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400-000006000000}">
          <x14:formula1>
            <xm:f>'Urbano.Piano inv. forn'!$D$100:$D$119</xm:f>
          </x14:formula1>
          <xm:sqref>B185:C185 B14:C14 B33:C33 B52:C52 B71:C71 B90:C90 B109:C109 B128:C128 B147:C147 B166:C166 B204:C204 B223:C223 B242:C242 B261:C261 B280:C280 B299:C299</xm:sqref>
        </x14:dataValidation>
        <x14:dataValidation type="list" allowBlank="1" showInputMessage="1" showErrorMessage="1" prompt="Scegliere il comune beneficiario dal menù a tendina_x000a_" xr:uid="{7E76E3B6-2D89-4FF4-9E59-B83997F1A4B0}">
          <x14:formula1>
            <xm:f>'DATI EROGAZIONI'!$A$2:$A$29</xm:f>
          </x14:formula1>
          <xm:sqref>E6:K6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  <pageSetUpPr fitToPage="1"/>
  </sheetPr>
  <dimension ref="A1:Y221"/>
  <sheetViews>
    <sheetView topLeftCell="A204" workbookViewId="0">
      <selection activeCell="D214" sqref="D214"/>
    </sheetView>
  </sheetViews>
  <sheetFormatPr defaultColWidth="8.7109375" defaultRowHeight="15" x14ac:dyDescent="0.25"/>
  <cols>
    <col min="1" max="1" width="10" style="53" customWidth="1"/>
    <col min="2" max="2" width="7.140625" style="359" customWidth="1"/>
    <col min="3" max="3" width="16.140625" style="44" customWidth="1"/>
    <col min="4" max="4" width="11.42578125" style="44" customWidth="1"/>
    <col min="5" max="5" width="17.5703125" style="44" customWidth="1"/>
    <col min="6" max="6" width="9" style="359" bestFit="1" customWidth="1"/>
    <col min="7" max="7" width="20.5703125" style="44" customWidth="1"/>
    <col min="8" max="8" width="11.85546875" style="44" customWidth="1"/>
    <col min="9" max="9" width="11.7109375" style="359" bestFit="1" customWidth="1"/>
    <col min="10" max="11" width="22" style="359" customWidth="1"/>
    <col min="12" max="12" width="12.28515625" style="44" customWidth="1"/>
    <col min="13" max="13" width="15.85546875" style="44" customWidth="1"/>
    <col min="14" max="14" width="16.28515625" style="44" customWidth="1"/>
    <col min="15" max="15" width="15.85546875" style="44" customWidth="1"/>
    <col min="16" max="16" width="24.5703125" style="44" customWidth="1"/>
    <col min="17" max="17" width="17.85546875" style="44" customWidth="1"/>
    <col min="18" max="18" width="21.140625" style="44" bestFit="1" customWidth="1"/>
    <col min="19" max="19" width="22.140625" style="44" customWidth="1"/>
    <col min="20" max="20" width="13.42578125" style="376" customWidth="1"/>
    <col min="21" max="21" width="18.7109375" style="376" customWidth="1"/>
    <col min="22" max="22" width="9.5703125" style="44" customWidth="1"/>
    <col min="23" max="23" width="18.7109375" style="44" customWidth="1"/>
    <col min="24" max="24" width="12.85546875" style="44" bestFit="1" customWidth="1"/>
    <col min="25" max="25" width="15.140625" style="44" bestFit="1" customWidth="1"/>
    <col min="26" max="26" width="15.140625" style="44" customWidth="1"/>
    <col min="27" max="27" width="15.7109375" style="44" customWidth="1"/>
    <col min="28" max="16384" width="8.7109375" style="44"/>
  </cols>
  <sheetData>
    <row r="1" spans="1:25" ht="35.25" customHeight="1" thickBot="1" x14ac:dyDescent="0.3">
      <c r="A1" s="800" t="s">
        <v>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2"/>
      <c r="V1" s="46"/>
      <c r="W1" s="46"/>
      <c r="X1" s="46"/>
      <c r="Y1" s="46"/>
    </row>
    <row r="2" spans="1:25" ht="23.25" thickBot="1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375"/>
      <c r="U2" s="375"/>
      <c r="V2" s="261"/>
      <c r="W2" s="261"/>
      <c r="X2" s="261"/>
      <c r="Y2" s="261"/>
    </row>
    <row r="3" spans="1:25" ht="21.75" customHeight="1" thickBot="1" x14ac:dyDescent="0.3">
      <c r="A3" s="1111" t="s">
        <v>227</v>
      </c>
      <c r="B3" s="1112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3"/>
      <c r="V3" s="47"/>
      <c r="W3" s="47"/>
      <c r="X3" s="47"/>
      <c r="Y3" s="47"/>
    </row>
    <row r="4" spans="1:25" ht="18" x14ac:dyDescent="0.25">
      <c r="A4" s="4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7"/>
      <c r="U4" s="17"/>
      <c r="V4" s="30"/>
      <c r="W4" s="30"/>
      <c r="X4" s="30"/>
      <c r="Y4" s="30"/>
    </row>
    <row r="5" spans="1:25" ht="27.75" thickBot="1" x14ac:dyDescent="0.3">
      <c r="A5" s="4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74"/>
      <c r="U5" s="374"/>
      <c r="V5" s="18"/>
      <c r="W5" s="18"/>
      <c r="X5" s="18"/>
      <c r="Y5" s="18"/>
    </row>
    <row r="6" spans="1:25" ht="26.25" customHeight="1" thickBot="1" x14ac:dyDescent="0.3">
      <c r="A6" s="812" t="s">
        <v>469</v>
      </c>
      <c r="B6" s="813"/>
      <c r="C6" s="813"/>
      <c r="D6" s="814"/>
      <c r="E6" s="815" t="s">
        <v>225</v>
      </c>
      <c r="F6" s="816"/>
      <c r="G6" s="816"/>
      <c r="H6" s="816"/>
      <c r="I6" s="816"/>
      <c r="J6" s="816"/>
      <c r="K6" s="817"/>
      <c r="M6" s="911" t="s">
        <v>4</v>
      </c>
      <c r="N6" s="912"/>
      <c r="O6" s="912"/>
      <c r="P6" s="1134"/>
      <c r="Q6" s="1135"/>
      <c r="R6" s="1135"/>
      <c r="S6" s="1135"/>
      <c r="T6" s="1135"/>
      <c r="U6" s="1136"/>
      <c r="V6" s="188"/>
      <c r="W6" s="188"/>
      <c r="X6" s="188"/>
      <c r="Y6" s="188"/>
    </row>
    <row r="7" spans="1:25" ht="15.75" thickBot="1" x14ac:dyDescent="0.3"/>
    <row r="8" spans="1:25" ht="28.5" customHeight="1" thickBot="1" x14ac:dyDescent="0.3">
      <c r="A8" s="1227" t="s">
        <v>148</v>
      </c>
      <c r="B8" s="1228"/>
      <c r="C8" s="1228"/>
      <c r="D8" s="1228"/>
      <c r="E8" s="1228"/>
      <c r="F8" s="1228"/>
      <c r="G8" s="1228"/>
      <c r="H8" s="1228"/>
      <c r="I8" s="1228"/>
      <c r="J8" s="1228"/>
      <c r="K8" s="1228"/>
      <c r="L8" s="1228"/>
      <c r="M8" s="1228"/>
      <c r="N8" s="1228"/>
      <c r="O8" s="1228"/>
      <c r="P8" s="1228"/>
      <c r="Q8" s="1228"/>
      <c r="R8" s="1228"/>
      <c r="S8" s="1228"/>
      <c r="T8" s="1228"/>
      <c r="U8" s="1229"/>
    </row>
    <row r="9" spans="1:25" ht="12.75" customHeight="1" thickBot="1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412"/>
      <c r="U9" s="412"/>
    </row>
    <row r="10" spans="1:25" ht="18" x14ac:dyDescent="0.25">
      <c r="A10" s="1230" t="s">
        <v>356</v>
      </c>
      <c r="B10" s="1231"/>
      <c r="C10" s="1231"/>
      <c r="D10" s="1232"/>
      <c r="E10" s="1203">
        <f>O30+O49+O68+O87+O106+O125+O144+O163+O182+O201+O220</f>
        <v>0</v>
      </c>
      <c r="F10" s="1204"/>
      <c r="G10" s="1204"/>
      <c r="H10" s="1205"/>
      <c r="I10" s="44"/>
      <c r="J10" s="1236" t="s">
        <v>226</v>
      </c>
      <c r="K10" s="1237"/>
      <c r="L10" s="1238"/>
      <c r="M10" s="1238"/>
      <c r="N10" s="1238"/>
      <c r="O10" s="1238"/>
      <c r="P10" s="1117">
        <f>P30+P49+P68+P87+P106+P125+P144+P163+P182+P201+P220</f>
        <v>0</v>
      </c>
      <c r="Q10" s="1118"/>
      <c r="R10" s="99"/>
      <c r="S10" s="1242" t="s">
        <v>188</v>
      </c>
      <c r="T10" s="1243"/>
      <c r="U10" s="1246">
        <f>F30+F49+F68+F87+F106+F125+F144+F163+F182+F201+F220</f>
        <v>0</v>
      </c>
    </row>
    <row r="11" spans="1:25" ht="15.75" thickBot="1" x14ac:dyDescent="0.3">
      <c r="A11" s="1233"/>
      <c r="B11" s="1234"/>
      <c r="C11" s="1234"/>
      <c r="D11" s="1235"/>
      <c r="E11" s="1206"/>
      <c r="F11" s="1207"/>
      <c r="G11" s="1207"/>
      <c r="H11" s="1208"/>
      <c r="I11" s="44"/>
      <c r="J11" s="1239" t="s">
        <v>446</v>
      </c>
      <c r="K11" s="1240"/>
      <c r="L11" s="1241"/>
      <c r="M11" s="1241"/>
      <c r="N11" s="1241"/>
      <c r="O11" s="1241"/>
      <c r="P11" s="1119"/>
      <c r="Q11" s="1120"/>
      <c r="S11" s="1244"/>
      <c r="T11" s="1245"/>
      <c r="U11" s="1247"/>
    </row>
    <row r="12" spans="1:25" ht="15.75" thickBot="1" x14ac:dyDescent="0.3">
      <c r="A12" s="100"/>
      <c r="B12" s="101"/>
      <c r="C12" s="101"/>
      <c r="D12" s="101"/>
      <c r="E12" s="102"/>
      <c r="F12" s="102"/>
      <c r="G12" s="102"/>
      <c r="H12" s="102"/>
      <c r="I12" s="44"/>
      <c r="J12" s="103"/>
      <c r="K12" s="103"/>
      <c r="L12" s="103"/>
      <c r="M12" s="103"/>
      <c r="N12" s="103"/>
      <c r="O12" s="103"/>
      <c r="P12" s="73"/>
      <c r="Q12" s="73"/>
    </row>
    <row r="13" spans="1:25" ht="31.5" customHeight="1" thickBot="1" x14ac:dyDescent="0.3">
      <c r="A13" s="378"/>
      <c r="B13" s="256"/>
      <c r="C13" s="187"/>
      <c r="D13" s="187"/>
      <c r="E13" s="187"/>
      <c r="F13" s="256"/>
      <c r="G13" s="187"/>
      <c r="H13" s="187"/>
      <c r="I13" s="256"/>
      <c r="J13" s="256"/>
      <c r="K13" s="256"/>
      <c r="L13" s="187"/>
      <c r="M13" s="187"/>
      <c r="N13" s="187"/>
      <c r="O13" s="187"/>
      <c r="P13" s="187"/>
      <c r="Q13" s="187"/>
      <c r="R13" s="187"/>
      <c r="S13" s="187"/>
      <c r="T13" s="379"/>
      <c r="U13" s="379"/>
      <c r="V13" s="258"/>
    </row>
    <row r="14" spans="1:25" ht="33.75" customHeight="1" thickBot="1" x14ac:dyDescent="0.3">
      <c r="A14" s="211" t="s">
        <v>9</v>
      </c>
      <c r="B14" s="1100" t="s">
        <v>85</v>
      </c>
      <c r="C14" s="1101"/>
      <c r="E14" s="1224" t="s">
        <v>189</v>
      </c>
      <c r="F14" s="1225"/>
      <c r="G14" s="1104">
        <f>VLOOKUP(B14,'Urbano.Piano inv. forn'!$D$140:$H$159,3,FALSE)</f>
        <v>0</v>
      </c>
      <c r="H14" s="1105"/>
      <c r="I14" s="44"/>
      <c r="J14" s="1224" t="s">
        <v>190</v>
      </c>
      <c r="K14" s="1226"/>
      <c r="L14" s="1225"/>
      <c r="M14" s="1104">
        <f>VLOOKUP(B14,'Urbano.Piano inv. forn'!$D$140:$H$159,4,FALSE)</f>
        <v>0</v>
      </c>
      <c r="N14" s="1105"/>
      <c r="P14" s="216" t="s">
        <v>191</v>
      </c>
      <c r="Q14" s="380"/>
      <c r="S14" s="217" t="s">
        <v>192</v>
      </c>
      <c r="T14" s="1085"/>
      <c r="U14" s="1086"/>
      <c r="V14" s="260"/>
    </row>
    <row r="15" spans="1:25" ht="13.5" customHeight="1" thickBot="1" x14ac:dyDescent="0.3">
      <c r="A15" s="68"/>
      <c r="B15" s="54"/>
      <c r="C15" s="54"/>
      <c r="E15" s="55"/>
      <c r="F15" s="55"/>
      <c r="G15" s="56"/>
      <c r="H15" s="56"/>
      <c r="I15" s="44"/>
      <c r="J15" s="55"/>
      <c r="K15" s="55"/>
      <c r="L15" s="55"/>
      <c r="M15" s="56"/>
      <c r="N15" s="56"/>
      <c r="P15" s="57"/>
      <c r="S15" s="53"/>
      <c r="T15" s="381"/>
      <c r="V15" s="69"/>
      <c r="W15" s="377"/>
    </row>
    <row r="16" spans="1:25" ht="33.75" customHeight="1" thickBot="1" x14ac:dyDescent="0.3">
      <c r="A16" s="1248" t="s">
        <v>12</v>
      </c>
      <c r="B16" s="1249"/>
      <c r="C16" s="1249"/>
      <c r="D16" s="1250"/>
      <c r="E16" s="1090">
        <f>VLOOKUP(B14,'Urbano.Piano inv. forn'!$D$140:$V$159,17,FALSE)</f>
        <v>0</v>
      </c>
      <c r="F16" s="1091"/>
      <c r="G16" s="1091"/>
      <c r="H16" s="1092"/>
      <c r="I16" s="44"/>
      <c r="J16" s="1251" t="s">
        <v>56</v>
      </c>
      <c r="K16" s="1252"/>
      <c r="L16" s="1253"/>
      <c r="M16" s="1090">
        <f>VLOOKUP(B14,'Urbano.Piano inv. forn'!$D$140:$V$159,19,FALSE)</f>
        <v>0</v>
      </c>
      <c r="N16" s="1092"/>
      <c r="O16" s="65"/>
      <c r="P16" s="217" t="s">
        <v>14</v>
      </c>
      <c r="Q16" s="70">
        <f>M16+E16</f>
        <v>0</v>
      </c>
      <c r="S16" s="217" t="s">
        <v>193</v>
      </c>
      <c r="T16" s="1085"/>
      <c r="U16" s="1086"/>
      <c r="V16" s="69"/>
      <c r="W16" s="377"/>
    </row>
    <row r="17" spans="1:23" ht="21.75" customHeight="1" thickBot="1" x14ac:dyDescent="0.3">
      <c r="A17" s="71"/>
      <c r="B17" s="72"/>
      <c r="C17" s="72"/>
      <c r="D17" s="72"/>
      <c r="E17" s="73"/>
      <c r="F17" s="73"/>
      <c r="G17" s="73"/>
      <c r="H17" s="73"/>
      <c r="I17" s="44"/>
      <c r="J17" s="55"/>
      <c r="K17" s="55"/>
      <c r="L17" s="55"/>
      <c r="M17" s="73"/>
      <c r="N17" s="73"/>
      <c r="O17" s="65"/>
      <c r="P17" s="53"/>
      <c r="Q17" s="65"/>
      <c r="S17" s="53"/>
      <c r="T17" s="382"/>
      <c r="U17" s="382"/>
      <c r="V17" s="69"/>
      <c r="W17" s="377"/>
    </row>
    <row r="18" spans="1:23" s="101" customFormat="1" ht="72" customHeight="1" x14ac:dyDescent="0.25">
      <c r="A18" s="1236" t="s">
        <v>194</v>
      </c>
      <c r="B18" s="1238" t="s">
        <v>195</v>
      </c>
      <c r="C18" s="1238" t="s">
        <v>196</v>
      </c>
      <c r="D18" s="212" t="s">
        <v>197</v>
      </c>
      <c r="E18" s="213" t="s">
        <v>198</v>
      </c>
      <c r="F18" s="212" t="s">
        <v>199</v>
      </c>
      <c r="G18" s="212" t="s">
        <v>200</v>
      </c>
      <c r="H18" s="214" t="s">
        <v>168</v>
      </c>
      <c r="I18" s="214" t="s">
        <v>201</v>
      </c>
      <c r="J18" s="214" t="s">
        <v>202</v>
      </c>
      <c r="K18" s="214" t="s">
        <v>444</v>
      </c>
      <c r="L18" s="214" t="s">
        <v>203</v>
      </c>
      <c r="M18" s="214" t="s">
        <v>204</v>
      </c>
      <c r="N18" s="214" t="s">
        <v>205</v>
      </c>
      <c r="O18" s="214" t="s">
        <v>206</v>
      </c>
      <c r="P18" s="214" t="s">
        <v>207</v>
      </c>
      <c r="Q18" s="214" t="s">
        <v>208</v>
      </c>
      <c r="R18" s="214" t="s">
        <v>209</v>
      </c>
      <c r="S18" s="214" t="s">
        <v>210</v>
      </c>
      <c r="T18" s="214" t="s">
        <v>470</v>
      </c>
      <c r="U18" s="1222" t="s">
        <v>211</v>
      </c>
      <c r="V18" s="383"/>
    </row>
    <row r="19" spans="1:23" s="101" customFormat="1" ht="28.5" customHeight="1" thickBot="1" x14ac:dyDescent="0.3">
      <c r="A19" s="1254"/>
      <c r="B19" s="1255"/>
      <c r="C19" s="1255"/>
      <c r="D19" s="215" t="s">
        <v>212</v>
      </c>
      <c r="E19" s="215" t="s">
        <v>213</v>
      </c>
      <c r="F19" s="215" t="s">
        <v>214</v>
      </c>
      <c r="G19" s="215" t="s">
        <v>214</v>
      </c>
      <c r="H19" s="215" t="s">
        <v>84</v>
      </c>
      <c r="I19" s="215" t="s">
        <v>29</v>
      </c>
      <c r="J19" s="215" t="s">
        <v>215</v>
      </c>
      <c r="K19" s="215" t="s">
        <v>216</v>
      </c>
      <c r="L19" s="215" t="s">
        <v>216</v>
      </c>
      <c r="M19" s="215" t="s">
        <v>217</v>
      </c>
      <c r="N19" s="215" t="s">
        <v>216</v>
      </c>
      <c r="O19" s="215" t="s">
        <v>218</v>
      </c>
      <c r="P19" s="215" t="s">
        <v>446</v>
      </c>
      <c r="Q19" s="215" t="s">
        <v>219</v>
      </c>
      <c r="R19" s="215" t="s">
        <v>220</v>
      </c>
      <c r="S19" s="215" t="s">
        <v>221</v>
      </c>
      <c r="T19" s="215" t="s">
        <v>221</v>
      </c>
      <c r="U19" s="1223"/>
      <c r="V19" s="383"/>
    </row>
    <row r="20" spans="1:23" ht="15" customHeight="1" x14ac:dyDescent="0.25">
      <c r="A20" s="1256" t="str">
        <f>B14</f>
        <v>urb.i.1</v>
      </c>
      <c r="B20" s="218">
        <v>1</v>
      </c>
      <c r="C20" s="117"/>
      <c r="D20" s="59"/>
      <c r="E20" s="59"/>
      <c r="F20" s="117"/>
      <c r="G20" s="385"/>
      <c r="H20" s="60"/>
      <c r="I20" s="386"/>
      <c r="J20" s="387"/>
      <c r="K20" s="388"/>
      <c r="L20" s="388"/>
      <c r="M20" s="386"/>
      <c r="N20" s="388"/>
      <c r="O20" s="83"/>
      <c r="P20" s="83"/>
      <c r="Q20" s="386"/>
      <c r="R20" s="386"/>
      <c r="S20" s="386"/>
      <c r="T20" s="389"/>
      <c r="U20" s="390"/>
      <c r="V20" s="260"/>
    </row>
    <row r="21" spans="1:23" x14ac:dyDescent="0.25">
      <c r="A21" s="1256"/>
      <c r="B21" s="219">
        <v>2</v>
      </c>
      <c r="C21" s="58"/>
      <c r="D21" s="52"/>
      <c r="E21" s="52"/>
      <c r="F21" s="58"/>
      <c r="G21" s="391"/>
      <c r="H21" s="60"/>
      <c r="I21" s="392"/>
      <c r="J21" s="393"/>
      <c r="K21" s="388"/>
      <c r="L21" s="394"/>
      <c r="M21" s="392"/>
      <c r="N21" s="394"/>
      <c r="O21" s="74"/>
      <c r="P21" s="74"/>
      <c r="Q21" s="392"/>
      <c r="R21" s="392" t="s">
        <v>222</v>
      </c>
      <c r="S21" s="392"/>
      <c r="T21" s="395"/>
      <c r="U21" s="396"/>
      <c r="V21" s="260"/>
    </row>
    <row r="22" spans="1:23" x14ac:dyDescent="0.25">
      <c r="A22" s="1256"/>
      <c r="B22" s="219">
        <v>3</v>
      </c>
      <c r="C22" s="58"/>
      <c r="D22" s="52"/>
      <c r="E22" s="52"/>
      <c r="F22" s="58"/>
      <c r="G22" s="391"/>
      <c r="H22" s="60"/>
      <c r="I22" s="392"/>
      <c r="J22" s="393"/>
      <c r="K22" s="388"/>
      <c r="L22" s="394"/>
      <c r="M22" s="392"/>
      <c r="N22" s="394"/>
      <c r="O22" s="74"/>
      <c r="P22" s="74"/>
      <c r="Q22" s="392"/>
      <c r="R22" s="392"/>
      <c r="S22" s="392"/>
      <c r="T22" s="395"/>
      <c r="U22" s="396"/>
      <c r="V22" s="260"/>
    </row>
    <row r="23" spans="1:23" x14ac:dyDescent="0.25">
      <c r="A23" s="1256"/>
      <c r="B23" s="219">
        <v>4</v>
      </c>
      <c r="C23" s="58"/>
      <c r="D23" s="52"/>
      <c r="E23" s="52"/>
      <c r="F23" s="58"/>
      <c r="G23" s="391"/>
      <c r="H23" s="60"/>
      <c r="I23" s="392"/>
      <c r="J23" s="393"/>
      <c r="K23" s="388"/>
      <c r="L23" s="394"/>
      <c r="M23" s="392"/>
      <c r="N23" s="394"/>
      <c r="O23" s="74"/>
      <c r="P23" s="74"/>
      <c r="Q23" s="392"/>
      <c r="R23" s="392"/>
      <c r="S23" s="392"/>
      <c r="T23" s="395"/>
      <c r="U23" s="396"/>
      <c r="V23" s="260"/>
    </row>
    <row r="24" spans="1:23" x14ac:dyDescent="0.25">
      <c r="A24" s="1256"/>
      <c r="B24" s="219">
        <v>5</v>
      </c>
      <c r="C24" s="58"/>
      <c r="D24" s="52"/>
      <c r="E24" s="52"/>
      <c r="F24" s="58"/>
      <c r="G24" s="391"/>
      <c r="H24" s="60"/>
      <c r="I24" s="392"/>
      <c r="J24" s="393"/>
      <c r="K24" s="388"/>
      <c r="L24" s="394"/>
      <c r="M24" s="392"/>
      <c r="N24" s="394"/>
      <c r="O24" s="74"/>
      <c r="P24" s="74"/>
      <c r="Q24" s="392"/>
      <c r="R24" s="392"/>
      <c r="S24" s="392"/>
      <c r="T24" s="395"/>
      <c r="U24" s="396"/>
      <c r="V24" s="260"/>
    </row>
    <row r="25" spans="1:23" x14ac:dyDescent="0.25">
      <c r="A25" s="1256"/>
      <c r="B25" s="219">
        <v>6</v>
      </c>
      <c r="C25" s="58"/>
      <c r="D25" s="52"/>
      <c r="E25" s="52"/>
      <c r="F25" s="58"/>
      <c r="G25" s="391"/>
      <c r="H25" s="60"/>
      <c r="I25" s="392"/>
      <c r="J25" s="393"/>
      <c r="K25" s="388"/>
      <c r="L25" s="394"/>
      <c r="M25" s="392"/>
      <c r="N25" s="394"/>
      <c r="O25" s="74"/>
      <c r="P25" s="74"/>
      <c r="Q25" s="392"/>
      <c r="R25" s="392"/>
      <c r="S25" s="392"/>
      <c r="T25" s="395"/>
      <c r="U25" s="396"/>
      <c r="V25" s="260"/>
    </row>
    <row r="26" spans="1:23" x14ac:dyDescent="0.25">
      <c r="A26" s="1256"/>
      <c r="B26" s="219">
        <v>7</v>
      </c>
      <c r="C26" s="58"/>
      <c r="D26" s="52"/>
      <c r="E26" s="52"/>
      <c r="F26" s="58"/>
      <c r="G26" s="391"/>
      <c r="H26" s="60"/>
      <c r="I26" s="392"/>
      <c r="J26" s="393"/>
      <c r="K26" s="388"/>
      <c r="L26" s="394"/>
      <c r="M26" s="392"/>
      <c r="N26" s="394"/>
      <c r="O26" s="74"/>
      <c r="P26" s="74"/>
      <c r="Q26" s="392"/>
      <c r="R26" s="392"/>
      <c r="S26" s="392"/>
      <c r="T26" s="395"/>
      <c r="U26" s="396"/>
      <c r="V26" s="260"/>
    </row>
    <row r="27" spans="1:23" x14ac:dyDescent="0.25">
      <c r="A27" s="1256"/>
      <c r="B27" s="219">
        <v>8</v>
      </c>
      <c r="C27" s="58"/>
      <c r="D27" s="52"/>
      <c r="E27" s="52"/>
      <c r="F27" s="58"/>
      <c r="G27" s="391"/>
      <c r="H27" s="60"/>
      <c r="I27" s="392"/>
      <c r="J27" s="393"/>
      <c r="K27" s="388"/>
      <c r="L27" s="394"/>
      <c r="M27" s="392"/>
      <c r="N27" s="394"/>
      <c r="O27" s="74"/>
      <c r="P27" s="74"/>
      <c r="Q27" s="392"/>
      <c r="R27" s="392"/>
      <c r="S27" s="392"/>
      <c r="T27" s="395"/>
      <c r="U27" s="396"/>
      <c r="V27" s="260"/>
    </row>
    <row r="28" spans="1:23" x14ac:dyDescent="0.25">
      <c r="A28" s="1256"/>
      <c r="B28" s="219">
        <v>9</v>
      </c>
      <c r="C28" s="58"/>
      <c r="D28" s="52"/>
      <c r="E28" s="52"/>
      <c r="F28" s="58"/>
      <c r="G28" s="391"/>
      <c r="H28" s="60"/>
      <c r="I28" s="392"/>
      <c r="J28" s="393"/>
      <c r="K28" s="388"/>
      <c r="L28" s="394"/>
      <c r="M28" s="392"/>
      <c r="N28" s="394"/>
      <c r="O28" s="74"/>
      <c r="P28" s="74"/>
      <c r="Q28" s="392"/>
      <c r="R28" s="392"/>
      <c r="S28" s="392"/>
      <c r="T28" s="395"/>
      <c r="U28" s="396"/>
      <c r="V28" s="260"/>
    </row>
    <row r="29" spans="1:23" ht="15.75" thickBot="1" x14ac:dyDescent="0.3">
      <c r="A29" s="1257"/>
      <c r="B29" s="220">
        <v>10</v>
      </c>
      <c r="C29" s="67"/>
      <c r="D29" s="66"/>
      <c r="E29" s="66"/>
      <c r="F29" s="67"/>
      <c r="G29" s="397"/>
      <c r="H29" s="223"/>
      <c r="I29" s="398"/>
      <c r="J29" s="399"/>
      <c r="K29" s="586"/>
      <c r="L29" s="400"/>
      <c r="M29" s="398"/>
      <c r="N29" s="400"/>
      <c r="O29" s="75"/>
      <c r="P29" s="75"/>
      <c r="Q29" s="398"/>
      <c r="R29" s="398"/>
      <c r="S29" s="398"/>
      <c r="T29" s="401"/>
      <c r="U29" s="402"/>
      <c r="V29" s="260"/>
    </row>
    <row r="30" spans="1:23" ht="25.5" thickBot="1" x14ac:dyDescent="0.3">
      <c r="A30" s="68"/>
      <c r="B30" s="53"/>
      <c r="C30" s="53"/>
      <c r="D30" s="53"/>
      <c r="E30" s="250" t="s">
        <v>223</v>
      </c>
      <c r="F30" s="251">
        <f>COUNTA(F20:F29)</f>
        <v>0</v>
      </c>
      <c r="G30" s="252">
        <f>COUNTA(G20:G29)</f>
        <v>0</v>
      </c>
      <c r="H30" s="403"/>
      <c r="I30" s="403"/>
      <c r="J30" s="404"/>
      <c r="K30" s="404"/>
      <c r="L30" s="403"/>
      <c r="M30" s="1083" t="s">
        <v>354</v>
      </c>
      <c r="N30" s="1084"/>
      <c r="O30" s="587">
        <f>SUM(O20:O29)</f>
        <v>0</v>
      </c>
      <c r="P30" s="588">
        <f>SUM(P20:P29)</f>
        <v>0</v>
      </c>
      <c r="Q30" s="53"/>
      <c r="S30" s="53"/>
      <c r="T30" s="57"/>
      <c r="U30" s="405"/>
      <c r="V30" s="406"/>
      <c r="W30" s="407"/>
    </row>
    <row r="31" spans="1:23" ht="15.75" thickBot="1" x14ac:dyDescent="0.3">
      <c r="A31" s="408"/>
      <c r="B31" s="409"/>
      <c r="C31" s="342"/>
      <c r="D31" s="342"/>
      <c r="E31" s="342"/>
      <c r="F31" s="409"/>
      <c r="G31" s="342"/>
      <c r="H31" s="342"/>
      <c r="I31" s="409"/>
      <c r="J31" s="409"/>
      <c r="K31" s="409"/>
      <c r="L31" s="342"/>
      <c r="M31" s="342"/>
      <c r="N31" s="342"/>
      <c r="O31" s="342"/>
      <c r="P31" s="342"/>
      <c r="Q31" s="342"/>
      <c r="R31" s="342"/>
      <c r="S31" s="342"/>
      <c r="T31" s="410"/>
      <c r="U31" s="411"/>
      <c r="V31" s="348"/>
    </row>
    <row r="32" spans="1:23" ht="15.75" thickBot="1" x14ac:dyDescent="0.3">
      <c r="A32" s="378"/>
      <c r="B32" s="256"/>
      <c r="C32" s="187"/>
      <c r="D32" s="187"/>
      <c r="E32" s="187"/>
      <c r="F32" s="256"/>
      <c r="G32" s="187"/>
      <c r="H32" s="187"/>
      <c r="I32" s="256"/>
      <c r="J32" s="256"/>
      <c r="K32" s="256"/>
      <c r="L32" s="187"/>
      <c r="M32" s="187"/>
      <c r="N32" s="187"/>
      <c r="O32" s="187"/>
      <c r="P32" s="187"/>
      <c r="Q32" s="187"/>
      <c r="R32" s="187"/>
      <c r="S32" s="187"/>
      <c r="T32" s="379"/>
      <c r="U32" s="379"/>
      <c r="V32" s="258"/>
    </row>
    <row r="33" spans="1:23" ht="33.75" customHeight="1" thickBot="1" x14ac:dyDescent="0.3">
      <c r="A33" s="211" t="s">
        <v>9</v>
      </c>
      <c r="B33" s="1100" t="s">
        <v>85</v>
      </c>
      <c r="C33" s="1101"/>
      <c r="E33" s="1224" t="s">
        <v>189</v>
      </c>
      <c r="F33" s="1225"/>
      <c r="G33" s="1104">
        <f>VLOOKUP(B33,'Urbano.Piano inv. forn'!$D$140:$H$159,3,FALSE)</f>
        <v>0</v>
      </c>
      <c r="H33" s="1105"/>
      <c r="I33" s="44"/>
      <c r="J33" s="1224" t="s">
        <v>190</v>
      </c>
      <c r="K33" s="1226"/>
      <c r="L33" s="1225"/>
      <c r="M33" s="1104">
        <f>VLOOKUP(B33,'Urbano.Piano inv. forn'!$D$140:$H$159,4,FALSE)</f>
        <v>0</v>
      </c>
      <c r="N33" s="1105"/>
      <c r="P33" s="216" t="s">
        <v>191</v>
      </c>
      <c r="Q33" s="380"/>
      <c r="S33" s="217" t="s">
        <v>192</v>
      </c>
      <c r="T33" s="1085"/>
      <c r="U33" s="1086"/>
      <c r="V33" s="260"/>
    </row>
    <row r="34" spans="1:23" ht="13.5" customHeight="1" thickBot="1" x14ac:dyDescent="0.3">
      <c r="A34" s="68"/>
      <c r="B34" s="54"/>
      <c r="C34" s="54"/>
      <c r="E34" s="55"/>
      <c r="F34" s="55"/>
      <c r="G34" s="56"/>
      <c r="H34" s="56"/>
      <c r="I34" s="44"/>
      <c r="J34" s="55"/>
      <c r="K34" s="55"/>
      <c r="L34" s="55"/>
      <c r="M34" s="56"/>
      <c r="N34" s="56"/>
      <c r="P34" s="57"/>
      <c r="S34" s="53"/>
      <c r="T34" s="381"/>
      <c r="V34" s="69"/>
      <c r="W34" s="377"/>
    </row>
    <row r="35" spans="1:23" ht="33.75" customHeight="1" thickBot="1" x14ac:dyDescent="0.3">
      <c r="A35" s="1248" t="s">
        <v>12</v>
      </c>
      <c r="B35" s="1249"/>
      <c r="C35" s="1249"/>
      <c r="D35" s="1250"/>
      <c r="E35" s="1090">
        <f>VLOOKUP(B33,'Urbano.Piano inv. forn'!$D$140:$V$159,17,FALSE)</f>
        <v>0</v>
      </c>
      <c r="F35" s="1091"/>
      <c r="G35" s="1091"/>
      <c r="H35" s="1092"/>
      <c r="I35" s="44"/>
      <c r="J35" s="1251" t="s">
        <v>56</v>
      </c>
      <c r="K35" s="1252"/>
      <c r="L35" s="1253"/>
      <c r="M35" s="1090">
        <f>VLOOKUP(B33,'Urbano.Piano inv. forn'!$D$140:$V$159,19,FALSE)</f>
        <v>0</v>
      </c>
      <c r="N35" s="1092"/>
      <c r="O35" s="65"/>
      <c r="P35" s="217" t="s">
        <v>14</v>
      </c>
      <c r="Q35" s="70">
        <f>M35+E35</f>
        <v>0</v>
      </c>
      <c r="S35" s="217" t="s">
        <v>193</v>
      </c>
      <c r="T35" s="1085"/>
      <c r="U35" s="1086"/>
      <c r="V35" s="69"/>
      <c r="W35" s="377"/>
    </row>
    <row r="36" spans="1:23" ht="21.75" customHeight="1" thickBot="1" x14ac:dyDescent="0.3">
      <c r="A36" s="71"/>
      <c r="B36" s="72"/>
      <c r="C36" s="72"/>
      <c r="D36" s="72"/>
      <c r="E36" s="73"/>
      <c r="F36" s="73"/>
      <c r="G36" s="73"/>
      <c r="H36" s="73"/>
      <c r="I36" s="44"/>
      <c r="J36" s="55"/>
      <c r="K36" s="55"/>
      <c r="L36" s="55"/>
      <c r="M36" s="73"/>
      <c r="N36" s="73"/>
      <c r="O36" s="65"/>
      <c r="P36" s="53"/>
      <c r="Q36" s="65"/>
      <c r="S36" s="53"/>
      <c r="T36" s="382"/>
      <c r="U36" s="382"/>
      <c r="V36" s="69"/>
      <c r="W36" s="377"/>
    </row>
    <row r="37" spans="1:23" s="101" customFormat="1" ht="72" customHeight="1" x14ac:dyDescent="0.25">
      <c r="A37" s="1236" t="s">
        <v>194</v>
      </c>
      <c r="B37" s="1238" t="s">
        <v>195</v>
      </c>
      <c r="C37" s="1238" t="s">
        <v>196</v>
      </c>
      <c r="D37" s="212" t="s">
        <v>197</v>
      </c>
      <c r="E37" s="213" t="s">
        <v>198</v>
      </c>
      <c r="F37" s="212" t="s">
        <v>199</v>
      </c>
      <c r="G37" s="212" t="s">
        <v>200</v>
      </c>
      <c r="H37" s="214" t="s">
        <v>168</v>
      </c>
      <c r="I37" s="214" t="s">
        <v>201</v>
      </c>
      <c r="J37" s="214" t="s">
        <v>202</v>
      </c>
      <c r="K37" s="214" t="s">
        <v>444</v>
      </c>
      <c r="L37" s="214" t="s">
        <v>203</v>
      </c>
      <c r="M37" s="214" t="s">
        <v>204</v>
      </c>
      <c r="N37" s="214" t="s">
        <v>205</v>
      </c>
      <c r="O37" s="214" t="s">
        <v>206</v>
      </c>
      <c r="P37" s="214" t="s">
        <v>207</v>
      </c>
      <c r="Q37" s="214" t="s">
        <v>208</v>
      </c>
      <c r="R37" s="214" t="s">
        <v>209</v>
      </c>
      <c r="S37" s="214" t="s">
        <v>210</v>
      </c>
      <c r="T37" s="214" t="s">
        <v>470</v>
      </c>
      <c r="U37" s="1222" t="s">
        <v>211</v>
      </c>
      <c r="V37" s="383"/>
    </row>
    <row r="38" spans="1:23" s="101" customFormat="1" ht="28.5" customHeight="1" thickBot="1" x14ac:dyDescent="0.3">
      <c r="A38" s="1254"/>
      <c r="B38" s="1255"/>
      <c r="C38" s="1255"/>
      <c r="D38" s="215" t="s">
        <v>212</v>
      </c>
      <c r="E38" s="215" t="s">
        <v>213</v>
      </c>
      <c r="F38" s="215" t="s">
        <v>214</v>
      </c>
      <c r="G38" s="215" t="s">
        <v>214</v>
      </c>
      <c r="H38" s="215" t="s">
        <v>84</v>
      </c>
      <c r="I38" s="215" t="s">
        <v>29</v>
      </c>
      <c r="J38" s="215" t="s">
        <v>215</v>
      </c>
      <c r="K38" s="215" t="s">
        <v>216</v>
      </c>
      <c r="L38" s="215" t="s">
        <v>216</v>
      </c>
      <c r="M38" s="215" t="s">
        <v>217</v>
      </c>
      <c r="N38" s="215" t="s">
        <v>216</v>
      </c>
      <c r="O38" s="215" t="s">
        <v>218</v>
      </c>
      <c r="P38" s="215" t="s">
        <v>446</v>
      </c>
      <c r="Q38" s="215" t="s">
        <v>219</v>
      </c>
      <c r="R38" s="215" t="s">
        <v>220</v>
      </c>
      <c r="S38" s="215" t="s">
        <v>221</v>
      </c>
      <c r="T38" s="215" t="s">
        <v>221</v>
      </c>
      <c r="U38" s="1223"/>
      <c r="V38" s="383"/>
    </row>
    <row r="39" spans="1:23" ht="15" customHeight="1" x14ac:dyDescent="0.25">
      <c r="A39" s="1256" t="str">
        <f>B33</f>
        <v>urb.i.1</v>
      </c>
      <c r="B39" s="218">
        <v>1</v>
      </c>
      <c r="C39" s="117"/>
      <c r="D39" s="59"/>
      <c r="E39" s="59"/>
      <c r="F39" s="117"/>
      <c r="G39" s="385"/>
      <c r="H39" s="60"/>
      <c r="I39" s="386"/>
      <c r="J39" s="387"/>
      <c r="K39" s="388"/>
      <c r="L39" s="388"/>
      <c r="M39" s="386"/>
      <c r="N39" s="388"/>
      <c r="O39" s="83"/>
      <c r="P39" s="83"/>
      <c r="Q39" s="386"/>
      <c r="R39" s="386"/>
      <c r="S39" s="386"/>
      <c r="T39" s="389"/>
      <c r="U39" s="390"/>
      <c r="V39" s="260"/>
    </row>
    <row r="40" spans="1:23" x14ac:dyDescent="0.25">
      <c r="A40" s="1256"/>
      <c r="B40" s="219">
        <v>2</v>
      </c>
      <c r="C40" s="58"/>
      <c r="D40" s="52"/>
      <c r="E40" s="52"/>
      <c r="F40" s="58"/>
      <c r="G40" s="391"/>
      <c r="H40" s="60"/>
      <c r="I40" s="392"/>
      <c r="J40" s="393"/>
      <c r="K40" s="388"/>
      <c r="L40" s="394"/>
      <c r="M40" s="392"/>
      <c r="N40" s="394"/>
      <c r="O40" s="74"/>
      <c r="P40" s="74"/>
      <c r="Q40" s="392"/>
      <c r="R40" s="392" t="s">
        <v>222</v>
      </c>
      <c r="S40" s="392"/>
      <c r="T40" s="395"/>
      <c r="U40" s="396"/>
      <c r="V40" s="260"/>
    </row>
    <row r="41" spans="1:23" x14ac:dyDescent="0.25">
      <c r="A41" s="1256"/>
      <c r="B41" s="219">
        <v>3</v>
      </c>
      <c r="C41" s="58"/>
      <c r="D41" s="52"/>
      <c r="E41" s="52"/>
      <c r="F41" s="58"/>
      <c r="G41" s="391"/>
      <c r="H41" s="60"/>
      <c r="I41" s="392"/>
      <c r="J41" s="393"/>
      <c r="K41" s="388"/>
      <c r="L41" s="394"/>
      <c r="M41" s="392"/>
      <c r="N41" s="394"/>
      <c r="O41" s="74"/>
      <c r="P41" s="74"/>
      <c r="Q41" s="392"/>
      <c r="R41" s="392"/>
      <c r="S41" s="392"/>
      <c r="T41" s="395"/>
      <c r="U41" s="396"/>
      <c r="V41" s="260"/>
    </row>
    <row r="42" spans="1:23" x14ac:dyDescent="0.25">
      <c r="A42" s="1256"/>
      <c r="B42" s="219">
        <v>4</v>
      </c>
      <c r="C42" s="58"/>
      <c r="D42" s="52"/>
      <c r="E42" s="52"/>
      <c r="F42" s="58"/>
      <c r="G42" s="391"/>
      <c r="H42" s="60"/>
      <c r="I42" s="392"/>
      <c r="J42" s="393"/>
      <c r="K42" s="388"/>
      <c r="L42" s="394"/>
      <c r="M42" s="392"/>
      <c r="N42" s="394"/>
      <c r="O42" s="74"/>
      <c r="P42" s="74"/>
      <c r="Q42" s="392"/>
      <c r="R42" s="392"/>
      <c r="S42" s="392"/>
      <c r="T42" s="395"/>
      <c r="U42" s="396"/>
      <c r="V42" s="260"/>
    </row>
    <row r="43" spans="1:23" x14ac:dyDescent="0.25">
      <c r="A43" s="1256"/>
      <c r="B43" s="219">
        <v>5</v>
      </c>
      <c r="C43" s="58"/>
      <c r="D43" s="52"/>
      <c r="E43" s="52"/>
      <c r="F43" s="58"/>
      <c r="G43" s="391"/>
      <c r="H43" s="60"/>
      <c r="I43" s="392"/>
      <c r="J43" s="393"/>
      <c r="K43" s="388"/>
      <c r="L43" s="394"/>
      <c r="M43" s="392"/>
      <c r="N43" s="394"/>
      <c r="O43" s="74"/>
      <c r="P43" s="74"/>
      <c r="Q43" s="392"/>
      <c r="R43" s="392"/>
      <c r="S43" s="392"/>
      <c r="T43" s="395"/>
      <c r="U43" s="396"/>
      <c r="V43" s="260"/>
    </row>
    <row r="44" spans="1:23" x14ac:dyDescent="0.25">
      <c r="A44" s="1256"/>
      <c r="B44" s="219">
        <v>6</v>
      </c>
      <c r="C44" s="58"/>
      <c r="D44" s="52"/>
      <c r="E44" s="52"/>
      <c r="F44" s="58"/>
      <c r="G44" s="391"/>
      <c r="H44" s="60"/>
      <c r="I44" s="392"/>
      <c r="J44" s="393"/>
      <c r="K44" s="388"/>
      <c r="L44" s="394"/>
      <c r="M44" s="392"/>
      <c r="N44" s="394"/>
      <c r="O44" s="74"/>
      <c r="P44" s="74"/>
      <c r="Q44" s="392"/>
      <c r="R44" s="392"/>
      <c r="S44" s="392"/>
      <c r="T44" s="395"/>
      <c r="U44" s="396"/>
      <c r="V44" s="260"/>
    </row>
    <row r="45" spans="1:23" x14ac:dyDescent="0.25">
      <c r="A45" s="1256"/>
      <c r="B45" s="219">
        <v>7</v>
      </c>
      <c r="C45" s="58"/>
      <c r="D45" s="52"/>
      <c r="E45" s="52"/>
      <c r="F45" s="58"/>
      <c r="G45" s="391"/>
      <c r="H45" s="60"/>
      <c r="I45" s="392"/>
      <c r="J45" s="393"/>
      <c r="K45" s="388"/>
      <c r="L45" s="394"/>
      <c r="M45" s="392"/>
      <c r="N45" s="394"/>
      <c r="O45" s="74"/>
      <c r="P45" s="74"/>
      <c r="Q45" s="392"/>
      <c r="R45" s="392"/>
      <c r="S45" s="392"/>
      <c r="T45" s="395"/>
      <c r="U45" s="396"/>
      <c r="V45" s="260"/>
    </row>
    <row r="46" spans="1:23" x14ac:dyDescent="0.25">
      <c r="A46" s="1256"/>
      <c r="B46" s="219">
        <v>8</v>
      </c>
      <c r="C46" s="58"/>
      <c r="D46" s="52"/>
      <c r="E46" s="52"/>
      <c r="F46" s="58"/>
      <c r="G46" s="391"/>
      <c r="H46" s="60"/>
      <c r="I46" s="392"/>
      <c r="J46" s="393"/>
      <c r="K46" s="388"/>
      <c r="L46" s="394"/>
      <c r="M46" s="392"/>
      <c r="N46" s="394"/>
      <c r="O46" s="74"/>
      <c r="P46" s="74"/>
      <c r="Q46" s="392"/>
      <c r="R46" s="392"/>
      <c r="S46" s="392"/>
      <c r="T46" s="395"/>
      <c r="U46" s="396"/>
      <c r="V46" s="260"/>
    </row>
    <row r="47" spans="1:23" x14ac:dyDescent="0.25">
      <c r="A47" s="1256"/>
      <c r="B47" s="219">
        <v>9</v>
      </c>
      <c r="C47" s="58"/>
      <c r="D47" s="52"/>
      <c r="E47" s="52"/>
      <c r="F47" s="58"/>
      <c r="G47" s="391"/>
      <c r="H47" s="60"/>
      <c r="I47" s="392"/>
      <c r="J47" s="393"/>
      <c r="K47" s="388"/>
      <c r="L47" s="394"/>
      <c r="M47" s="392"/>
      <c r="N47" s="394"/>
      <c r="O47" s="74"/>
      <c r="P47" s="74"/>
      <c r="Q47" s="392"/>
      <c r="R47" s="392"/>
      <c r="S47" s="392"/>
      <c r="T47" s="395"/>
      <c r="U47" s="396"/>
      <c r="V47" s="260"/>
    </row>
    <row r="48" spans="1:23" ht="15.75" thickBot="1" x14ac:dyDescent="0.3">
      <c r="A48" s="1257"/>
      <c r="B48" s="220">
        <v>10</v>
      </c>
      <c r="C48" s="67"/>
      <c r="D48" s="66"/>
      <c r="E48" s="66"/>
      <c r="F48" s="67"/>
      <c r="G48" s="397"/>
      <c r="H48" s="223"/>
      <c r="I48" s="398"/>
      <c r="J48" s="399"/>
      <c r="K48" s="586"/>
      <c r="L48" s="400"/>
      <c r="M48" s="398"/>
      <c r="N48" s="400"/>
      <c r="O48" s="75"/>
      <c r="P48" s="75"/>
      <c r="Q48" s="398"/>
      <c r="R48" s="398"/>
      <c r="S48" s="398"/>
      <c r="T48" s="401"/>
      <c r="U48" s="402"/>
      <c r="V48" s="260"/>
    </row>
    <row r="49" spans="1:23" ht="25.5" thickBot="1" x14ac:dyDescent="0.3">
      <c r="A49" s="68"/>
      <c r="B49" s="53"/>
      <c r="C49" s="53"/>
      <c r="D49" s="53"/>
      <c r="E49" s="250" t="s">
        <v>223</v>
      </c>
      <c r="F49" s="251">
        <f>COUNTA(F39:F48)</f>
        <v>0</v>
      </c>
      <c r="G49" s="252">
        <f>COUNTA(G39:G48)</f>
        <v>0</v>
      </c>
      <c r="H49" s="403"/>
      <c r="I49" s="403"/>
      <c r="J49" s="404"/>
      <c r="K49" s="404"/>
      <c r="L49" s="403"/>
      <c r="M49" s="1083" t="s">
        <v>354</v>
      </c>
      <c r="N49" s="1084"/>
      <c r="O49" s="587">
        <f>SUM(O39:O48)</f>
        <v>0</v>
      </c>
      <c r="P49" s="588">
        <f>SUM(P39:P48)</f>
        <v>0</v>
      </c>
      <c r="Q49" s="53"/>
      <c r="S49" s="53"/>
      <c r="T49" s="57"/>
      <c r="U49" s="405"/>
      <c r="V49" s="406"/>
      <c r="W49" s="407"/>
    </row>
    <row r="50" spans="1:23" ht="15.75" thickBot="1" x14ac:dyDescent="0.3">
      <c r="A50" s="408"/>
      <c r="B50" s="409"/>
      <c r="C50" s="342"/>
      <c r="D50" s="342"/>
      <c r="E50" s="342"/>
      <c r="F50" s="409"/>
      <c r="G50" s="342"/>
      <c r="H50" s="342"/>
      <c r="I50" s="409"/>
      <c r="J50" s="409"/>
      <c r="K50" s="409"/>
      <c r="L50" s="342"/>
      <c r="M50" s="342"/>
      <c r="N50" s="342"/>
      <c r="O50" s="342"/>
      <c r="P50" s="342"/>
      <c r="Q50" s="342"/>
      <c r="R50" s="342"/>
      <c r="S50" s="342"/>
      <c r="T50" s="410"/>
      <c r="U50" s="411"/>
      <c r="V50" s="348"/>
    </row>
    <row r="51" spans="1:23" ht="15.75" thickBot="1" x14ac:dyDescent="0.3">
      <c r="A51" s="378"/>
      <c r="B51" s="256"/>
      <c r="C51" s="187"/>
      <c r="D51" s="187"/>
      <c r="E51" s="187"/>
      <c r="F51" s="256"/>
      <c r="G51" s="187"/>
      <c r="H51" s="187"/>
      <c r="I51" s="256"/>
      <c r="J51" s="256"/>
      <c r="K51" s="256"/>
      <c r="L51" s="187"/>
      <c r="M51" s="187"/>
      <c r="N51" s="187"/>
      <c r="O51" s="187"/>
      <c r="P51" s="187"/>
      <c r="Q51" s="187"/>
      <c r="R51" s="187"/>
      <c r="S51" s="187"/>
      <c r="T51" s="379"/>
      <c r="U51" s="379"/>
      <c r="V51" s="258"/>
    </row>
    <row r="52" spans="1:23" ht="33.75" customHeight="1" thickBot="1" x14ac:dyDescent="0.3">
      <c r="A52" s="211" t="s">
        <v>9</v>
      </c>
      <c r="B52" s="1100" t="s">
        <v>85</v>
      </c>
      <c r="C52" s="1101"/>
      <c r="E52" s="1224" t="s">
        <v>189</v>
      </c>
      <c r="F52" s="1225"/>
      <c r="G52" s="1104">
        <f>VLOOKUP(B52,'Urbano.Piano inv. forn'!$D$140:$H$159,3,FALSE)</f>
        <v>0</v>
      </c>
      <c r="H52" s="1105"/>
      <c r="I52" s="44"/>
      <c r="J52" s="1224" t="s">
        <v>190</v>
      </c>
      <c r="K52" s="1226"/>
      <c r="L52" s="1225"/>
      <c r="M52" s="1104">
        <f>VLOOKUP(B52,'Urbano.Piano inv. forn'!$D$140:$H$159,4,FALSE)</f>
        <v>0</v>
      </c>
      <c r="N52" s="1105"/>
      <c r="P52" s="216" t="s">
        <v>191</v>
      </c>
      <c r="Q52" s="380"/>
      <c r="S52" s="217" t="s">
        <v>192</v>
      </c>
      <c r="T52" s="1085"/>
      <c r="U52" s="1086"/>
      <c r="V52" s="260"/>
    </row>
    <row r="53" spans="1:23" ht="13.5" customHeight="1" thickBot="1" x14ac:dyDescent="0.3">
      <c r="A53" s="68"/>
      <c r="B53" s="54"/>
      <c r="C53" s="54"/>
      <c r="E53" s="55"/>
      <c r="F53" s="55"/>
      <c r="G53" s="56"/>
      <c r="H53" s="56"/>
      <c r="I53" s="44"/>
      <c r="J53" s="55"/>
      <c r="K53" s="55"/>
      <c r="L53" s="55"/>
      <c r="M53" s="56"/>
      <c r="N53" s="56"/>
      <c r="P53" s="57"/>
      <c r="S53" s="53"/>
      <c r="T53" s="381"/>
      <c r="V53" s="69"/>
      <c r="W53" s="377"/>
    </row>
    <row r="54" spans="1:23" ht="33.75" customHeight="1" thickBot="1" x14ac:dyDescent="0.3">
      <c r="A54" s="1248" t="s">
        <v>12</v>
      </c>
      <c r="B54" s="1249"/>
      <c r="C54" s="1249"/>
      <c r="D54" s="1250"/>
      <c r="E54" s="1090">
        <f>VLOOKUP(B52,'Urbano.Piano inv. forn'!$D$140:$V$159,17,FALSE)</f>
        <v>0</v>
      </c>
      <c r="F54" s="1091"/>
      <c r="G54" s="1091"/>
      <c r="H54" s="1092"/>
      <c r="I54" s="44"/>
      <c r="J54" s="1251" t="s">
        <v>56</v>
      </c>
      <c r="K54" s="1252"/>
      <c r="L54" s="1253"/>
      <c r="M54" s="1090">
        <f>VLOOKUP(B52,'Urbano.Piano inv. forn'!$D$140:$V$159,19,FALSE)</f>
        <v>0</v>
      </c>
      <c r="N54" s="1092"/>
      <c r="O54" s="65"/>
      <c r="P54" s="217" t="s">
        <v>14</v>
      </c>
      <c r="Q54" s="70">
        <f>M54+E54</f>
        <v>0</v>
      </c>
      <c r="S54" s="217" t="s">
        <v>193</v>
      </c>
      <c r="T54" s="1085"/>
      <c r="U54" s="1086"/>
      <c r="V54" s="69"/>
      <c r="W54" s="377"/>
    </row>
    <row r="55" spans="1:23" ht="21.75" customHeight="1" thickBot="1" x14ac:dyDescent="0.3">
      <c r="A55" s="71"/>
      <c r="B55" s="72"/>
      <c r="C55" s="72"/>
      <c r="D55" s="72"/>
      <c r="E55" s="73"/>
      <c r="F55" s="73"/>
      <c r="G55" s="73"/>
      <c r="H55" s="73"/>
      <c r="I55" s="44"/>
      <c r="J55" s="55"/>
      <c r="K55" s="55"/>
      <c r="L55" s="55"/>
      <c r="M55" s="73"/>
      <c r="N55" s="73"/>
      <c r="O55" s="65"/>
      <c r="P55" s="53"/>
      <c r="Q55" s="65"/>
      <c r="S55" s="53"/>
      <c r="T55" s="382"/>
      <c r="U55" s="382"/>
      <c r="V55" s="69"/>
      <c r="W55" s="377"/>
    </row>
    <row r="56" spans="1:23" s="101" customFormat="1" ht="72" customHeight="1" x14ac:dyDescent="0.25">
      <c r="A56" s="1236" t="s">
        <v>194</v>
      </c>
      <c r="B56" s="1238" t="s">
        <v>195</v>
      </c>
      <c r="C56" s="1238" t="s">
        <v>196</v>
      </c>
      <c r="D56" s="212" t="s">
        <v>197</v>
      </c>
      <c r="E56" s="213" t="s">
        <v>198</v>
      </c>
      <c r="F56" s="212" t="s">
        <v>199</v>
      </c>
      <c r="G56" s="212" t="s">
        <v>200</v>
      </c>
      <c r="H56" s="214" t="s">
        <v>168</v>
      </c>
      <c r="I56" s="214" t="s">
        <v>201</v>
      </c>
      <c r="J56" s="214" t="s">
        <v>202</v>
      </c>
      <c r="K56" s="214" t="s">
        <v>444</v>
      </c>
      <c r="L56" s="214" t="s">
        <v>203</v>
      </c>
      <c r="M56" s="214" t="s">
        <v>204</v>
      </c>
      <c r="N56" s="214" t="s">
        <v>205</v>
      </c>
      <c r="O56" s="214" t="s">
        <v>206</v>
      </c>
      <c r="P56" s="214" t="s">
        <v>207</v>
      </c>
      <c r="Q56" s="214" t="s">
        <v>208</v>
      </c>
      <c r="R56" s="214" t="s">
        <v>209</v>
      </c>
      <c r="S56" s="214" t="s">
        <v>210</v>
      </c>
      <c r="T56" s="214" t="s">
        <v>470</v>
      </c>
      <c r="U56" s="1222" t="s">
        <v>211</v>
      </c>
      <c r="V56" s="383"/>
    </row>
    <row r="57" spans="1:23" s="101" customFormat="1" ht="28.5" customHeight="1" thickBot="1" x14ac:dyDescent="0.3">
      <c r="A57" s="1254"/>
      <c r="B57" s="1255"/>
      <c r="C57" s="1255"/>
      <c r="D57" s="215" t="s">
        <v>212</v>
      </c>
      <c r="E57" s="215" t="s">
        <v>213</v>
      </c>
      <c r="F57" s="215" t="s">
        <v>214</v>
      </c>
      <c r="G57" s="215" t="s">
        <v>214</v>
      </c>
      <c r="H57" s="215" t="s">
        <v>84</v>
      </c>
      <c r="I57" s="215" t="s">
        <v>29</v>
      </c>
      <c r="J57" s="215" t="s">
        <v>215</v>
      </c>
      <c r="K57" s="215" t="s">
        <v>216</v>
      </c>
      <c r="L57" s="215" t="s">
        <v>216</v>
      </c>
      <c r="M57" s="215" t="s">
        <v>217</v>
      </c>
      <c r="N57" s="215" t="s">
        <v>216</v>
      </c>
      <c r="O57" s="215" t="s">
        <v>218</v>
      </c>
      <c r="P57" s="215" t="s">
        <v>446</v>
      </c>
      <c r="Q57" s="215" t="s">
        <v>219</v>
      </c>
      <c r="R57" s="215" t="s">
        <v>220</v>
      </c>
      <c r="S57" s="215" t="s">
        <v>221</v>
      </c>
      <c r="T57" s="215" t="s">
        <v>221</v>
      </c>
      <c r="U57" s="1223"/>
      <c r="V57" s="383"/>
    </row>
    <row r="58" spans="1:23" ht="15" customHeight="1" x14ac:dyDescent="0.25">
      <c r="A58" s="1256" t="str">
        <f>B52</f>
        <v>urb.i.1</v>
      </c>
      <c r="B58" s="218">
        <v>1</v>
      </c>
      <c r="C58" s="117"/>
      <c r="D58" s="59"/>
      <c r="E58" s="59"/>
      <c r="F58" s="117"/>
      <c r="G58" s="385"/>
      <c r="H58" s="60"/>
      <c r="I58" s="386"/>
      <c r="J58" s="387"/>
      <c r="K58" s="388"/>
      <c r="L58" s="388"/>
      <c r="M58" s="386"/>
      <c r="N58" s="388"/>
      <c r="O58" s="83"/>
      <c r="P58" s="83"/>
      <c r="Q58" s="386"/>
      <c r="R58" s="386"/>
      <c r="S58" s="386"/>
      <c r="T58" s="389"/>
      <c r="U58" s="390"/>
      <c r="V58" s="260"/>
    </row>
    <row r="59" spans="1:23" x14ac:dyDescent="0.25">
      <c r="A59" s="1256"/>
      <c r="B59" s="219">
        <v>2</v>
      </c>
      <c r="C59" s="58"/>
      <c r="D59" s="52"/>
      <c r="E59" s="52"/>
      <c r="F59" s="58"/>
      <c r="G59" s="391"/>
      <c r="H59" s="60"/>
      <c r="I59" s="392"/>
      <c r="J59" s="393"/>
      <c r="K59" s="388"/>
      <c r="L59" s="394"/>
      <c r="M59" s="392"/>
      <c r="N59" s="394"/>
      <c r="O59" s="74"/>
      <c r="P59" s="74"/>
      <c r="Q59" s="392"/>
      <c r="R59" s="392" t="s">
        <v>222</v>
      </c>
      <c r="S59" s="392"/>
      <c r="T59" s="395"/>
      <c r="U59" s="396"/>
      <c r="V59" s="260"/>
    </row>
    <row r="60" spans="1:23" x14ac:dyDescent="0.25">
      <c r="A60" s="1256"/>
      <c r="B60" s="219">
        <v>3</v>
      </c>
      <c r="C60" s="58"/>
      <c r="D60" s="52"/>
      <c r="E60" s="52"/>
      <c r="F60" s="58"/>
      <c r="G60" s="391"/>
      <c r="H60" s="60"/>
      <c r="I60" s="392"/>
      <c r="J60" s="393"/>
      <c r="K60" s="388"/>
      <c r="L60" s="394"/>
      <c r="M60" s="392"/>
      <c r="N60" s="394"/>
      <c r="O60" s="74"/>
      <c r="P60" s="74"/>
      <c r="Q60" s="392"/>
      <c r="R60" s="392"/>
      <c r="S60" s="392"/>
      <c r="T60" s="395"/>
      <c r="U60" s="396"/>
      <c r="V60" s="260"/>
    </row>
    <row r="61" spans="1:23" x14ac:dyDescent="0.25">
      <c r="A61" s="1256"/>
      <c r="B61" s="219">
        <v>4</v>
      </c>
      <c r="C61" s="58"/>
      <c r="D61" s="52"/>
      <c r="E61" s="52"/>
      <c r="F61" s="58"/>
      <c r="G61" s="391"/>
      <c r="H61" s="60"/>
      <c r="I61" s="392"/>
      <c r="J61" s="393"/>
      <c r="K61" s="388"/>
      <c r="L61" s="394"/>
      <c r="M61" s="392"/>
      <c r="N61" s="394"/>
      <c r="O61" s="74"/>
      <c r="P61" s="74"/>
      <c r="Q61" s="392"/>
      <c r="R61" s="392"/>
      <c r="S61" s="392"/>
      <c r="T61" s="395"/>
      <c r="U61" s="396"/>
      <c r="V61" s="260"/>
    </row>
    <row r="62" spans="1:23" x14ac:dyDescent="0.25">
      <c r="A62" s="1256"/>
      <c r="B62" s="219">
        <v>5</v>
      </c>
      <c r="C62" s="58"/>
      <c r="D62" s="52"/>
      <c r="E62" s="52"/>
      <c r="F62" s="58"/>
      <c r="G62" s="391"/>
      <c r="H62" s="60"/>
      <c r="I62" s="392"/>
      <c r="J62" s="393"/>
      <c r="K62" s="388"/>
      <c r="L62" s="394"/>
      <c r="M62" s="392"/>
      <c r="N62" s="394"/>
      <c r="O62" s="74"/>
      <c r="P62" s="74"/>
      <c r="Q62" s="392"/>
      <c r="R62" s="392"/>
      <c r="S62" s="392"/>
      <c r="T62" s="395"/>
      <c r="U62" s="396"/>
      <c r="V62" s="260"/>
    </row>
    <row r="63" spans="1:23" x14ac:dyDescent="0.25">
      <c r="A63" s="1256"/>
      <c r="B63" s="219">
        <v>6</v>
      </c>
      <c r="C63" s="58"/>
      <c r="D63" s="52"/>
      <c r="E63" s="52"/>
      <c r="F63" s="58"/>
      <c r="G63" s="391"/>
      <c r="H63" s="60"/>
      <c r="I63" s="392"/>
      <c r="J63" s="393"/>
      <c r="K63" s="388"/>
      <c r="L63" s="394"/>
      <c r="M63" s="392"/>
      <c r="N63" s="394"/>
      <c r="O63" s="74"/>
      <c r="P63" s="74"/>
      <c r="Q63" s="392"/>
      <c r="R63" s="392"/>
      <c r="S63" s="392"/>
      <c r="T63" s="395"/>
      <c r="U63" s="396"/>
      <c r="V63" s="260"/>
    </row>
    <row r="64" spans="1:23" x14ac:dyDescent="0.25">
      <c r="A64" s="1256"/>
      <c r="B64" s="219">
        <v>7</v>
      </c>
      <c r="C64" s="58"/>
      <c r="D64" s="52"/>
      <c r="E64" s="52"/>
      <c r="F64" s="58"/>
      <c r="G64" s="391"/>
      <c r="H64" s="60"/>
      <c r="I64" s="392"/>
      <c r="J64" s="393"/>
      <c r="K64" s="388"/>
      <c r="L64" s="394"/>
      <c r="M64" s="392"/>
      <c r="N64" s="394"/>
      <c r="O64" s="74"/>
      <c r="P64" s="74"/>
      <c r="Q64" s="392"/>
      <c r="R64" s="392"/>
      <c r="S64" s="392"/>
      <c r="T64" s="395"/>
      <c r="U64" s="396"/>
      <c r="V64" s="260"/>
    </row>
    <row r="65" spans="1:23" x14ac:dyDescent="0.25">
      <c r="A65" s="1256"/>
      <c r="B65" s="219">
        <v>8</v>
      </c>
      <c r="C65" s="58"/>
      <c r="D65" s="52"/>
      <c r="E65" s="52"/>
      <c r="F65" s="58"/>
      <c r="G65" s="391"/>
      <c r="H65" s="60"/>
      <c r="I65" s="392"/>
      <c r="J65" s="393"/>
      <c r="K65" s="388"/>
      <c r="L65" s="394"/>
      <c r="M65" s="392"/>
      <c r="N65" s="394"/>
      <c r="O65" s="74"/>
      <c r="P65" s="74"/>
      <c r="Q65" s="392"/>
      <c r="R65" s="392"/>
      <c r="S65" s="392"/>
      <c r="T65" s="395"/>
      <c r="U65" s="396"/>
      <c r="V65" s="260"/>
    </row>
    <row r="66" spans="1:23" x14ac:dyDescent="0.25">
      <c r="A66" s="1256"/>
      <c r="B66" s="219">
        <v>9</v>
      </c>
      <c r="C66" s="58"/>
      <c r="D66" s="52"/>
      <c r="E66" s="52"/>
      <c r="F66" s="58"/>
      <c r="G66" s="391"/>
      <c r="H66" s="60"/>
      <c r="I66" s="392"/>
      <c r="J66" s="393"/>
      <c r="K66" s="388"/>
      <c r="L66" s="394"/>
      <c r="M66" s="392"/>
      <c r="N66" s="394"/>
      <c r="O66" s="74"/>
      <c r="P66" s="74"/>
      <c r="Q66" s="392"/>
      <c r="R66" s="392"/>
      <c r="S66" s="392"/>
      <c r="T66" s="395"/>
      <c r="U66" s="396"/>
      <c r="V66" s="260"/>
    </row>
    <row r="67" spans="1:23" ht="15.75" thickBot="1" x14ac:dyDescent="0.3">
      <c r="A67" s="1257"/>
      <c r="B67" s="220">
        <v>10</v>
      </c>
      <c r="C67" s="67"/>
      <c r="D67" s="66"/>
      <c r="E67" s="66"/>
      <c r="F67" s="67"/>
      <c r="G67" s="397"/>
      <c r="H67" s="223"/>
      <c r="I67" s="398"/>
      <c r="J67" s="399"/>
      <c r="K67" s="586"/>
      <c r="L67" s="400"/>
      <c r="M67" s="398"/>
      <c r="N67" s="400"/>
      <c r="O67" s="75"/>
      <c r="P67" s="75"/>
      <c r="Q67" s="398"/>
      <c r="R67" s="398"/>
      <c r="S67" s="398"/>
      <c r="T67" s="401"/>
      <c r="U67" s="402"/>
      <c r="V67" s="260"/>
    </row>
    <row r="68" spans="1:23" ht="25.5" thickBot="1" x14ac:dyDescent="0.3">
      <c r="A68" s="68"/>
      <c r="B68" s="53"/>
      <c r="C68" s="53"/>
      <c r="D68" s="53"/>
      <c r="E68" s="250" t="s">
        <v>223</v>
      </c>
      <c r="F68" s="251">
        <f>COUNTA(F58:F67)</f>
        <v>0</v>
      </c>
      <c r="G68" s="252">
        <f>COUNTA(G58:G67)</f>
        <v>0</v>
      </c>
      <c r="H68" s="403"/>
      <c r="I68" s="403"/>
      <c r="J68" s="404"/>
      <c r="K68" s="404"/>
      <c r="L68" s="403"/>
      <c r="M68" s="1083" t="s">
        <v>354</v>
      </c>
      <c r="N68" s="1084"/>
      <c r="O68" s="587">
        <f>SUM(O58:O67)</f>
        <v>0</v>
      </c>
      <c r="P68" s="588">
        <f>SUM(P58:P67)</f>
        <v>0</v>
      </c>
      <c r="Q68" s="53"/>
      <c r="S68" s="53"/>
      <c r="T68" s="57"/>
      <c r="U68" s="405"/>
      <c r="V68" s="406"/>
      <c r="W68" s="407"/>
    </row>
    <row r="69" spans="1:23" ht="15.75" thickBot="1" x14ac:dyDescent="0.3">
      <c r="A69" s="408"/>
      <c r="B69" s="409"/>
      <c r="C69" s="342"/>
      <c r="D69" s="342"/>
      <c r="E69" s="342"/>
      <c r="F69" s="409"/>
      <c r="G69" s="342"/>
      <c r="H69" s="342"/>
      <c r="I69" s="409"/>
      <c r="J69" s="409"/>
      <c r="K69" s="409"/>
      <c r="L69" s="342"/>
      <c r="M69" s="342"/>
      <c r="N69" s="342"/>
      <c r="O69" s="342"/>
      <c r="P69" s="342"/>
      <c r="Q69" s="342"/>
      <c r="R69" s="342"/>
      <c r="S69" s="342"/>
      <c r="T69" s="410"/>
      <c r="U69" s="411"/>
      <c r="V69" s="348"/>
    </row>
    <row r="70" spans="1:23" ht="15.75" thickBot="1" x14ac:dyDescent="0.3">
      <c r="A70" s="378"/>
      <c r="B70" s="256"/>
      <c r="C70" s="187"/>
      <c r="D70" s="187"/>
      <c r="E70" s="187"/>
      <c r="F70" s="256"/>
      <c r="G70" s="187"/>
      <c r="H70" s="187"/>
      <c r="I70" s="256"/>
      <c r="J70" s="256"/>
      <c r="K70" s="256"/>
      <c r="L70" s="187"/>
      <c r="M70" s="187"/>
      <c r="N70" s="187"/>
      <c r="O70" s="187"/>
      <c r="P70" s="187"/>
      <c r="Q70" s="187"/>
      <c r="R70" s="187"/>
      <c r="S70" s="187"/>
      <c r="T70" s="379"/>
      <c r="U70" s="379"/>
      <c r="V70" s="258"/>
    </row>
    <row r="71" spans="1:23" ht="33.75" customHeight="1" thickBot="1" x14ac:dyDescent="0.3">
      <c r="A71" s="211" t="s">
        <v>9</v>
      </c>
      <c r="B71" s="1100" t="s">
        <v>85</v>
      </c>
      <c r="C71" s="1101"/>
      <c r="E71" s="1224" t="s">
        <v>189</v>
      </c>
      <c r="F71" s="1225"/>
      <c r="G71" s="1104">
        <f>VLOOKUP(B71,'Urbano.Piano inv. forn'!$D$140:$H$159,3,FALSE)</f>
        <v>0</v>
      </c>
      <c r="H71" s="1105"/>
      <c r="I71" s="44"/>
      <c r="J71" s="1224" t="s">
        <v>190</v>
      </c>
      <c r="K71" s="1226"/>
      <c r="L71" s="1225"/>
      <c r="M71" s="1104">
        <f>VLOOKUP(B71,'Urbano.Piano inv. forn'!$D$140:$H$159,4,FALSE)</f>
        <v>0</v>
      </c>
      <c r="N71" s="1105"/>
      <c r="P71" s="216" t="s">
        <v>191</v>
      </c>
      <c r="Q71" s="380"/>
      <c r="S71" s="217" t="s">
        <v>192</v>
      </c>
      <c r="T71" s="1085"/>
      <c r="U71" s="1086"/>
      <c r="V71" s="260"/>
    </row>
    <row r="72" spans="1:23" ht="13.5" customHeight="1" thickBot="1" x14ac:dyDescent="0.3">
      <c r="A72" s="68"/>
      <c r="B72" s="54"/>
      <c r="C72" s="54"/>
      <c r="E72" s="55"/>
      <c r="F72" s="55"/>
      <c r="G72" s="56"/>
      <c r="H72" s="56"/>
      <c r="I72" s="44"/>
      <c r="J72" s="55"/>
      <c r="K72" s="55"/>
      <c r="L72" s="55"/>
      <c r="M72" s="56"/>
      <c r="N72" s="56"/>
      <c r="P72" s="57"/>
      <c r="S72" s="53"/>
      <c r="T72" s="381"/>
      <c r="V72" s="69"/>
      <c r="W72" s="377"/>
    </row>
    <row r="73" spans="1:23" ht="33.75" customHeight="1" thickBot="1" x14ac:dyDescent="0.3">
      <c r="A73" s="1248" t="s">
        <v>12</v>
      </c>
      <c r="B73" s="1249"/>
      <c r="C73" s="1249"/>
      <c r="D73" s="1250"/>
      <c r="E73" s="1090">
        <f>VLOOKUP(B71,'Urbano.Piano inv. forn'!$D$140:$V$159,17,FALSE)</f>
        <v>0</v>
      </c>
      <c r="F73" s="1091"/>
      <c r="G73" s="1091"/>
      <c r="H73" s="1092"/>
      <c r="I73" s="44"/>
      <c r="J73" s="1251" t="s">
        <v>56</v>
      </c>
      <c r="K73" s="1252"/>
      <c r="L73" s="1253"/>
      <c r="M73" s="1090">
        <f>VLOOKUP(B71,'Urbano.Piano inv. forn'!$D$140:$V$159,19,FALSE)</f>
        <v>0</v>
      </c>
      <c r="N73" s="1092"/>
      <c r="O73" s="65"/>
      <c r="P73" s="217" t="s">
        <v>14</v>
      </c>
      <c r="Q73" s="70">
        <f>M73+E73</f>
        <v>0</v>
      </c>
      <c r="S73" s="217" t="s">
        <v>193</v>
      </c>
      <c r="T73" s="1085"/>
      <c r="U73" s="1086"/>
      <c r="V73" s="69"/>
      <c r="W73" s="377"/>
    </row>
    <row r="74" spans="1:23" ht="21.75" customHeight="1" thickBot="1" x14ac:dyDescent="0.3">
      <c r="A74" s="71"/>
      <c r="B74" s="72"/>
      <c r="C74" s="72"/>
      <c r="D74" s="72"/>
      <c r="E74" s="73"/>
      <c r="F74" s="73"/>
      <c r="G74" s="73"/>
      <c r="H74" s="73"/>
      <c r="I74" s="44"/>
      <c r="J74" s="55"/>
      <c r="K74" s="55"/>
      <c r="L74" s="55"/>
      <c r="M74" s="73"/>
      <c r="N74" s="73"/>
      <c r="O74" s="65"/>
      <c r="P74" s="53"/>
      <c r="Q74" s="65"/>
      <c r="S74" s="53"/>
      <c r="T74" s="382"/>
      <c r="U74" s="382"/>
      <c r="V74" s="69"/>
      <c r="W74" s="377"/>
    </row>
    <row r="75" spans="1:23" s="101" customFormat="1" ht="72" customHeight="1" x14ac:dyDescent="0.25">
      <c r="A75" s="1236" t="s">
        <v>194</v>
      </c>
      <c r="B75" s="1238" t="s">
        <v>195</v>
      </c>
      <c r="C75" s="1238" t="s">
        <v>196</v>
      </c>
      <c r="D75" s="212" t="s">
        <v>197</v>
      </c>
      <c r="E75" s="213" t="s">
        <v>198</v>
      </c>
      <c r="F75" s="212" t="s">
        <v>199</v>
      </c>
      <c r="G75" s="212" t="s">
        <v>200</v>
      </c>
      <c r="H75" s="214" t="s">
        <v>168</v>
      </c>
      <c r="I75" s="214" t="s">
        <v>201</v>
      </c>
      <c r="J75" s="214" t="s">
        <v>202</v>
      </c>
      <c r="K75" s="214" t="s">
        <v>444</v>
      </c>
      <c r="L75" s="214" t="s">
        <v>203</v>
      </c>
      <c r="M75" s="214" t="s">
        <v>204</v>
      </c>
      <c r="N75" s="214" t="s">
        <v>205</v>
      </c>
      <c r="O75" s="214" t="s">
        <v>206</v>
      </c>
      <c r="P75" s="214" t="s">
        <v>207</v>
      </c>
      <c r="Q75" s="214" t="s">
        <v>208</v>
      </c>
      <c r="R75" s="214" t="s">
        <v>209</v>
      </c>
      <c r="S75" s="214" t="s">
        <v>210</v>
      </c>
      <c r="T75" s="214" t="s">
        <v>470</v>
      </c>
      <c r="U75" s="1222" t="s">
        <v>211</v>
      </c>
      <c r="V75" s="383"/>
    </row>
    <row r="76" spans="1:23" s="101" customFormat="1" ht="28.5" customHeight="1" thickBot="1" x14ac:dyDescent="0.3">
      <c r="A76" s="1254"/>
      <c r="B76" s="1255"/>
      <c r="C76" s="1255"/>
      <c r="D76" s="215" t="s">
        <v>212</v>
      </c>
      <c r="E76" s="215" t="s">
        <v>213</v>
      </c>
      <c r="F76" s="215" t="s">
        <v>214</v>
      </c>
      <c r="G76" s="215" t="s">
        <v>214</v>
      </c>
      <c r="H76" s="215" t="s">
        <v>84</v>
      </c>
      <c r="I76" s="215" t="s">
        <v>29</v>
      </c>
      <c r="J76" s="215" t="s">
        <v>215</v>
      </c>
      <c r="K76" s="215" t="s">
        <v>216</v>
      </c>
      <c r="L76" s="215" t="s">
        <v>216</v>
      </c>
      <c r="M76" s="215" t="s">
        <v>217</v>
      </c>
      <c r="N76" s="215" t="s">
        <v>216</v>
      </c>
      <c r="O76" s="215" t="s">
        <v>218</v>
      </c>
      <c r="P76" s="215" t="s">
        <v>446</v>
      </c>
      <c r="Q76" s="215" t="s">
        <v>219</v>
      </c>
      <c r="R76" s="215" t="s">
        <v>220</v>
      </c>
      <c r="S76" s="215" t="s">
        <v>221</v>
      </c>
      <c r="T76" s="215" t="s">
        <v>221</v>
      </c>
      <c r="U76" s="1223"/>
      <c r="V76" s="383"/>
    </row>
    <row r="77" spans="1:23" ht="15" customHeight="1" x14ac:dyDescent="0.25">
      <c r="A77" s="1256" t="str">
        <f>B71</f>
        <v>urb.i.1</v>
      </c>
      <c r="B77" s="218">
        <v>1</v>
      </c>
      <c r="C77" s="117"/>
      <c r="D77" s="59"/>
      <c r="E77" s="59"/>
      <c r="F77" s="117"/>
      <c r="G77" s="385"/>
      <c r="H77" s="60"/>
      <c r="I77" s="386"/>
      <c r="J77" s="387"/>
      <c r="K77" s="388"/>
      <c r="L77" s="388"/>
      <c r="M77" s="386"/>
      <c r="N77" s="388"/>
      <c r="O77" s="83"/>
      <c r="P77" s="83"/>
      <c r="Q77" s="386"/>
      <c r="R77" s="386"/>
      <c r="S77" s="386"/>
      <c r="T77" s="389"/>
      <c r="U77" s="390"/>
      <c r="V77" s="260"/>
    </row>
    <row r="78" spans="1:23" x14ac:dyDescent="0.25">
      <c r="A78" s="1256"/>
      <c r="B78" s="219">
        <v>2</v>
      </c>
      <c r="C78" s="58"/>
      <c r="D78" s="52"/>
      <c r="E78" s="52"/>
      <c r="F78" s="58"/>
      <c r="G78" s="391"/>
      <c r="H78" s="60"/>
      <c r="I78" s="392"/>
      <c r="J78" s="393"/>
      <c r="K78" s="388"/>
      <c r="L78" s="394"/>
      <c r="M78" s="392"/>
      <c r="N78" s="394"/>
      <c r="O78" s="74"/>
      <c r="P78" s="74"/>
      <c r="Q78" s="392"/>
      <c r="R78" s="392" t="s">
        <v>222</v>
      </c>
      <c r="S78" s="392"/>
      <c r="T78" s="395"/>
      <c r="U78" s="396"/>
      <c r="V78" s="260"/>
    </row>
    <row r="79" spans="1:23" x14ac:dyDescent="0.25">
      <c r="A79" s="1256"/>
      <c r="B79" s="219">
        <v>3</v>
      </c>
      <c r="C79" s="58"/>
      <c r="D79" s="52"/>
      <c r="E79" s="52"/>
      <c r="F79" s="58"/>
      <c r="G79" s="391"/>
      <c r="H79" s="60"/>
      <c r="I79" s="392"/>
      <c r="J79" s="393"/>
      <c r="K79" s="388"/>
      <c r="L79" s="394"/>
      <c r="M79" s="392"/>
      <c r="N79" s="394"/>
      <c r="O79" s="74"/>
      <c r="P79" s="74"/>
      <c r="Q79" s="392"/>
      <c r="R79" s="392"/>
      <c r="S79" s="392"/>
      <c r="T79" s="395"/>
      <c r="U79" s="396"/>
      <c r="V79" s="260"/>
    </row>
    <row r="80" spans="1:23" x14ac:dyDescent="0.25">
      <c r="A80" s="1256"/>
      <c r="B80" s="219">
        <v>4</v>
      </c>
      <c r="C80" s="58"/>
      <c r="D80" s="52"/>
      <c r="E80" s="52"/>
      <c r="F80" s="58"/>
      <c r="G80" s="391"/>
      <c r="H80" s="60"/>
      <c r="I80" s="392"/>
      <c r="J80" s="393"/>
      <c r="K80" s="388"/>
      <c r="L80" s="394"/>
      <c r="M80" s="392"/>
      <c r="N80" s="394"/>
      <c r="O80" s="74"/>
      <c r="P80" s="74"/>
      <c r="Q80" s="392"/>
      <c r="R80" s="392"/>
      <c r="S80" s="392"/>
      <c r="T80" s="395"/>
      <c r="U80" s="396"/>
      <c r="V80" s="260"/>
    </row>
    <row r="81" spans="1:23" x14ac:dyDescent="0.25">
      <c r="A81" s="1256"/>
      <c r="B81" s="219">
        <v>5</v>
      </c>
      <c r="C81" s="58"/>
      <c r="D81" s="52"/>
      <c r="E81" s="52"/>
      <c r="F81" s="58"/>
      <c r="G81" s="391"/>
      <c r="H81" s="60"/>
      <c r="I81" s="392"/>
      <c r="J81" s="393"/>
      <c r="K81" s="388"/>
      <c r="L81" s="394"/>
      <c r="M81" s="392"/>
      <c r="N81" s="394"/>
      <c r="O81" s="74"/>
      <c r="P81" s="74"/>
      <c r="Q81" s="392"/>
      <c r="R81" s="392"/>
      <c r="S81" s="392"/>
      <c r="T81" s="395"/>
      <c r="U81" s="396"/>
      <c r="V81" s="260"/>
    </row>
    <row r="82" spans="1:23" x14ac:dyDescent="0.25">
      <c r="A82" s="1256"/>
      <c r="B82" s="219">
        <v>6</v>
      </c>
      <c r="C82" s="58"/>
      <c r="D82" s="52"/>
      <c r="E82" s="52"/>
      <c r="F82" s="58"/>
      <c r="G82" s="391"/>
      <c r="H82" s="60"/>
      <c r="I82" s="392"/>
      <c r="J82" s="393"/>
      <c r="K82" s="388"/>
      <c r="L82" s="394"/>
      <c r="M82" s="392"/>
      <c r="N82" s="394"/>
      <c r="O82" s="74"/>
      <c r="P82" s="74"/>
      <c r="Q82" s="392"/>
      <c r="R82" s="392"/>
      <c r="S82" s="392"/>
      <c r="T82" s="395"/>
      <c r="U82" s="396"/>
      <c r="V82" s="260"/>
    </row>
    <row r="83" spans="1:23" x14ac:dyDescent="0.25">
      <c r="A83" s="1256"/>
      <c r="B83" s="219">
        <v>7</v>
      </c>
      <c r="C83" s="58"/>
      <c r="D83" s="52"/>
      <c r="E83" s="52"/>
      <c r="F83" s="58"/>
      <c r="G83" s="391"/>
      <c r="H83" s="60"/>
      <c r="I83" s="392"/>
      <c r="J83" s="393"/>
      <c r="K83" s="388"/>
      <c r="L83" s="394"/>
      <c r="M83" s="392"/>
      <c r="N83" s="394"/>
      <c r="O83" s="74"/>
      <c r="P83" s="74"/>
      <c r="Q83" s="392"/>
      <c r="R83" s="392"/>
      <c r="S83" s="392"/>
      <c r="T83" s="395"/>
      <c r="U83" s="396"/>
      <c r="V83" s="260"/>
    </row>
    <row r="84" spans="1:23" x14ac:dyDescent="0.25">
      <c r="A84" s="1256"/>
      <c r="B84" s="219">
        <v>8</v>
      </c>
      <c r="C84" s="58"/>
      <c r="D84" s="52"/>
      <c r="E84" s="52"/>
      <c r="F84" s="58"/>
      <c r="G84" s="391"/>
      <c r="H84" s="60"/>
      <c r="I84" s="392"/>
      <c r="J84" s="393"/>
      <c r="K84" s="388"/>
      <c r="L84" s="394"/>
      <c r="M84" s="392"/>
      <c r="N84" s="394"/>
      <c r="O84" s="74"/>
      <c r="P84" s="74"/>
      <c r="Q84" s="392"/>
      <c r="R84" s="392"/>
      <c r="S84" s="392"/>
      <c r="T84" s="395"/>
      <c r="U84" s="396"/>
      <c r="V84" s="260"/>
    </row>
    <row r="85" spans="1:23" x14ac:dyDescent="0.25">
      <c r="A85" s="1256"/>
      <c r="B85" s="219">
        <v>9</v>
      </c>
      <c r="C85" s="58"/>
      <c r="D85" s="52"/>
      <c r="E85" s="52"/>
      <c r="F85" s="58"/>
      <c r="G85" s="391"/>
      <c r="H85" s="60"/>
      <c r="I85" s="392"/>
      <c r="J85" s="393"/>
      <c r="K85" s="388"/>
      <c r="L85" s="394"/>
      <c r="M85" s="392"/>
      <c r="N85" s="394"/>
      <c r="O85" s="74"/>
      <c r="P85" s="74"/>
      <c r="Q85" s="392"/>
      <c r="R85" s="392"/>
      <c r="S85" s="392"/>
      <c r="T85" s="395"/>
      <c r="U85" s="396"/>
      <c r="V85" s="260"/>
    </row>
    <row r="86" spans="1:23" ht="15.75" thickBot="1" x14ac:dyDescent="0.3">
      <c r="A86" s="1257"/>
      <c r="B86" s="220">
        <v>10</v>
      </c>
      <c r="C86" s="67"/>
      <c r="D86" s="66"/>
      <c r="E86" s="66"/>
      <c r="F86" s="67"/>
      <c r="G86" s="397"/>
      <c r="H86" s="223"/>
      <c r="I86" s="398"/>
      <c r="J86" s="399"/>
      <c r="K86" s="586"/>
      <c r="L86" s="400"/>
      <c r="M86" s="398"/>
      <c r="N86" s="400"/>
      <c r="O86" s="75"/>
      <c r="P86" s="75"/>
      <c r="Q86" s="398"/>
      <c r="R86" s="398"/>
      <c r="S86" s="398"/>
      <c r="T86" s="401"/>
      <c r="U86" s="402"/>
      <c r="V86" s="260"/>
    </row>
    <row r="87" spans="1:23" ht="25.5" thickBot="1" x14ac:dyDescent="0.3">
      <c r="A87" s="68"/>
      <c r="B87" s="53"/>
      <c r="C87" s="53"/>
      <c r="D87" s="53"/>
      <c r="E87" s="250" t="s">
        <v>223</v>
      </c>
      <c r="F87" s="251">
        <f>COUNTA(F77:F86)</f>
        <v>0</v>
      </c>
      <c r="G87" s="252">
        <f>COUNTA(G77:G86)</f>
        <v>0</v>
      </c>
      <c r="H87" s="403"/>
      <c r="I87" s="403"/>
      <c r="J87" s="404"/>
      <c r="K87" s="404"/>
      <c r="L87" s="403"/>
      <c r="M87" s="1083" t="s">
        <v>354</v>
      </c>
      <c r="N87" s="1084"/>
      <c r="O87" s="587">
        <f>SUM(O77:O86)</f>
        <v>0</v>
      </c>
      <c r="P87" s="588">
        <f>SUM(P77:P86)</f>
        <v>0</v>
      </c>
      <c r="Q87" s="53"/>
      <c r="S87" s="53"/>
      <c r="T87" s="57"/>
      <c r="U87" s="405"/>
      <c r="V87" s="406"/>
      <c r="W87" s="407"/>
    </row>
    <row r="88" spans="1:23" ht="15.75" thickBot="1" x14ac:dyDescent="0.3">
      <c r="A88" s="408"/>
      <c r="B88" s="409"/>
      <c r="C88" s="342"/>
      <c r="D88" s="342"/>
      <c r="E88" s="342"/>
      <c r="F88" s="409"/>
      <c r="G88" s="342"/>
      <c r="H88" s="342"/>
      <c r="I88" s="409"/>
      <c r="J88" s="409"/>
      <c r="K88" s="409"/>
      <c r="L88" s="342"/>
      <c r="M88" s="342"/>
      <c r="N88" s="342"/>
      <c r="O88" s="342"/>
      <c r="P88" s="342"/>
      <c r="Q88" s="342"/>
      <c r="R88" s="342"/>
      <c r="S88" s="342"/>
      <c r="T88" s="410"/>
      <c r="U88" s="411"/>
      <c r="V88" s="348"/>
    </row>
    <row r="89" spans="1:23" ht="15.75" thickBot="1" x14ac:dyDescent="0.3">
      <c r="A89" s="378"/>
      <c r="B89" s="256"/>
      <c r="C89" s="187"/>
      <c r="D89" s="187"/>
      <c r="E89" s="187"/>
      <c r="F89" s="256"/>
      <c r="G89" s="187"/>
      <c r="H89" s="187"/>
      <c r="I89" s="256"/>
      <c r="J89" s="256"/>
      <c r="K89" s="256"/>
      <c r="L89" s="187"/>
      <c r="M89" s="187"/>
      <c r="N89" s="187"/>
      <c r="O89" s="187"/>
      <c r="P89" s="187"/>
      <c r="Q89" s="187"/>
      <c r="R89" s="187"/>
      <c r="S89" s="187"/>
      <c r="T89" s="379"/>
      <c r="U89" s="379"/>
      <c r="V89" s="258"/>
    </row>
    <row r="90" spans="1:23" ht="33.75" customHeight="1" thickBot="1" x14ac:dyDescent="0.3">
      <c r="A90" s="211" t="s">
        <v>9</v>
      </c>
      <c r="B90" s="1100" t="s">
        <v>85</v>
      </c>
      <c r="C90" s="1101"/>
      <c r="E90" s="1224" t="s">
        <v>189</v>
      </c>
      <c r="F90" s="1225"/>
      <c r="G90" s="1104">
        <f>VLOOKUP(B90,'Urbano.Piano inv. forn'!$D$140:$H$159,3,FALSE)</f>
        <v>0</v>
      </c>
      <c r="H90" s="1105"/>
      <c r="I90" s="44"/>
      <c r="J90" s="1224" t="s">
        <v>190</v>
      </c>
      <c r="K90" s="1226"/>
      <c r="L90" s="1225"/>
      <c r="M90" s="1104">
        <f>VLOOKUP(B90,'Urbano.Piano inv. forn'!$D$140:$H$159,4,FALSE)</f>
        <v>0</v>
      </c>
      <c r="N90" s="1105"/>
      <c r="P90" s="216" t="s">
        <v>191</v>
      </c>
      <c r="Q90" s="380"/>
      <c r="S90" s="217" t="s">
        <v>192</v>
      </c>
      <c r="T90" s="1085"/>
      <c r="U90" s="1086"/>
      <c r="V90" s="260"/>
    </row>
    <row r="91" spans="1:23" ht="13.5" customHeight="1" thickBot="1" x14ac:dyDescent="0.3">
      <c r="A91" s="68"/>
      <c r="B91" s="54"/>
      <c r="C91" s="54"/>
      <c r="E91" s="55"/>
      <c r="F91" s="55"/>
      <c r="G91" s="56"/>
      <c r="H91" s="56"/>
      <c r="I91" s="44"/>
      <c r="J91" s="55"/>
      <c r="K91" s="55"/>
      <c r="L91" s="55"/>
      <c r="M91" s="56"/>
      <c r="N91" s="56"/>
      <c r="P91" s="57"/>
      <c r="S91" s="53"/>
      <c r="T91" s="381"/>
      <c r="V91" s="69"/>
      <c r="W91" s="377"/>
    </row>
    <row r="92" spans="1:23" ht="33.75" customHeight="1" thickBot="1" x14ac:dyDescent="0.3">
      <c r="A92" s="1248" t="s">
        <v>12</v>
      </c>
      <c r="B92" s="1249"/>
      <c r="C92" s="1249"/>
      <c r="D92" s="1250"/>
      <c r="E92" s="1090">
        <f>VLOOKUP(B90,'Urbano.Piano inv. forn'!$D$140:$V$159,17,FALSE)</f>
        <v>0</v>
      </c>
      <c r="F92" s="1091"/>
      <c r="G92" s="1091"/>
      <c r="H92" s="1092"/>
      <c r="I92" s="44"/>
      <c r="J92" s="1251" t="s">
        <v>56</v>
      </c>
      <c r="K92" s="1252"/>
      <c r="L92" s="1253"/>
      <c r="M92" s="1090">
        <f>VLOOKUP(B90,'Urbano.Piano inv. forn'!$D$140:$V$159,19,FALSE)</f>
        <v>0</v>
      </c>
      <c r="N92" s="1092"/>
      <c r="O92" s="65"/>
      <c r="P92" s="217" t="s">
        <v>14</v>
      </c>
      <c r="Q92" s="70">
        <f>M92+E92</f>
        <v>0</v>
      </c>
      <c r="S92" s="217" t="s">
        <v>193</v>
      </c>
      <c r="T92" s="1085"/>
      <c r="U92" s="1086"/>
      <c r="V92" s="69"/>
      <c r="W92" s="377"/>
    </row>
    <row r="93" spans="1:23" ht="21.75" customHeight="1" thickBot="1" x14ac:dyDescent="0.3">
      <c r="A93" s="71"/>
      <c r="B93" s="72"/>
      <c r="C93" s="72"/>
      <c r="D93" s="72"/>
      <c r="E93" s="73"/>
      <c r="F93" s="73"/>
      <c r="G93" s="73"/>
      <c r="H93" s="73"/>
      <c r="I93" s="44"/>
      <c r="J93" s="55"/>
      <c r="K93" s="55"/>
      <c r="L93" s="55"/>
      <c r="M93" s="73"/>
      <c r="N93" s="73"/>
      <c r="O93" s="65"/>
      <c r="P93" s="53"/>
      <c r="Q93" s="65"/>
      <c r="S93" s="53"/>
      <c r="T93" s="382"/>
      <c r="U93" s="382"/>
      <c r="V93" s="69"/>
      <c r="W93" s="377"/>
    </row>
    <row r="94" spans="1:23" s="101" customFormat="1" ht="72" customHeight="1" x14ac:dyDescent="0.25">
      <c r="A94" s="1236" t="s">
        <v>194</v>
      </c>
      <c r="B94" s="1238" t="s">
        <v>195</v>
      </c>
      <c r="C94" s="1238" t="s">
        <v>196</v>
      </c>
      <c r="D94" s="212" t="s">
        <v>197</v>
      </c>
      <c r="E94" s="213" t="s">
        <v>198</v>
      </c>
      <c r="F94" s="212" t="s">
        <v>199</v>
      </c>
      <c r="G94" s="212" t="s">
        <v>200</v>
      </c>
      <c r="H94" s="214" t="s">
        <v>168</v>
      </c>
      <c r="I94" s="214" t="s">
        <v>201</v>
      </c>
      <c r="J94" s="214" t="s">
        <v>202</v>
      </c>
      <c r="K94" s="214" t="s">
        <v>444</v>
      </c>
      <c r="L94" s="214" t="s">
        <v>203</v>
      </c>
      <c r="M94" s="214" t="s">
        <v>204</v>
      </c>
      <c r="N94" s="214" t="s">
        <v>205</v>
      </c>
      <c r="O94" s="214" t="s">
        <v>206</v>
      </c>
      <c r="P94" s="214" t="s">
        <v>207</v>
      </c>
      <c r="Q94" s="214" t="s">
        <v>208</v>
      </c>
      <c r="R94" s="214" t="s">
        <v>209</v>
      </c>
      <c r="S94" s="214" t="s">
        <v>210</v>
      </c>
      <c r="T94" s="214" t="s">
        <v>470</v>
      </c>
      <c r="U94" s="1222" t="s">
        <v>211</v>
      </c>
      <c r="V94" s="383"/>
    </row>
    <row r="95" spans="1:23" s="101" customFormat="1" ht="28.5" customHeight="1" thickBot="1" x14ac:dyDescent="0.3">
      <c r="A95" s="1254"/>
      <c r="B95" s="1255"/>
      <c r="C95" s="1255"/>
      <c r="D95" s="215" t="s">
        <v>212</v>
      </c>
      <c r="E95" s="215" t="s">
        <v>213</v>
      </c>
      <c r="F95" s="215" t="s">
        <v>214</v>
      </c>
      <c r="G95" s="215" t="s">
        <v>214</v>
      </c>
      <c r="H95" s="215" t="s">
        <v>84</v>
      </c>
      <c r="I95" s="215" t="s">
        <v>29</v>
      </c>
      <c r="J95" s="215" t="s">
        <v>215</v>
      </c>
      <c r="K95" s="215" t="s">
        <v>216</v>
      </c>
      <c r="L95" s="215" t="s">
        <v>216</v>
      </c>
      <c r="M95" s="215" t="s">
        <v>217</v>
      </c>
      <c r="N95" s="215" t="s">
        <v>216</v>
      </c>
      <c r="O95" s="215" t="s">
        <v>218</v>
      </c>
      <c r="P95" s="215" t="s">
        <v>446</v>
      </c>
      <c r="Q95" s="215" t="s">
        <v>219</v>
      </c>
      <c r="R95" s="215" t="s">
        <v>220</v>
      </c>
      <c r="S95" s="215" t="s">
        <v>221</v>
      </c>
      <c r="T95" s="215" t="s">
        <v>221</v>
      </c>
      <c r="U95" s="1223"/>
      <c r="V95" s="383"/>
    </row>
    <row r="96" spans="1:23" ht="15" customHeight="1" x14ac:dyDescent="0.25">
      <c r="A96" s="1256" t="str">
        <f>B90</f>
        <v>urb.i.1</v>
      </c>
      <c r="B96" s="218">
        <v>1</v>
      </c>
      <c r="C96" s="117"/>
      <c r="D96" s="59"/>
      <c r="E96" s="59"/>
      <c r="F96" s="117"/>
      <c r="G96" s="385"/>
      <c r="H96" s="60"/>
      <c r="I96" s="386"/>
      <c r="J96" s="387"/>
      <c r="K96" s="388"/>
      <c r="L96" s="388"/>
      <c r="M96" s="386"/>
      <c r="N96" s="388"/>
      <c r="O96" s="83"/>
      <c r="P96" s="83"/>
      <c r="Q96" s="386"/>
      <c r="R96" s="386"/>
      <c r="S96" s="386"/>
      <c r="T96" s="389"/>
      <c r="U96" s="390"/>
      <c r="V96" s="260"/>
    </row>
    <row r="97" spans="1:23" x14ac:dyDescent="0.25">
      <c r="A97" s="1256"/>
      <c r="B97" s="219">
        <v>2</v>
      </c>
      <c r="C97" s="58"/>
      <c r="D97" s="52"/>
      <c r="E97" s="52"/>
      <c r="F97" s="58"/>
      <c r="G97" s="391"/>
      <c r="H97" s="60"/>
      <c r="I97" s="392"/>
      <c r="J97" s="393"/>
      <c r="K97" s="388"/>
      <c r="L97" s="394"/>
      <c r="M97" s="392"/>
      <c r="N97" s="394"/>
      <c r="O97" s="74"/>
      <c r="P97" s="74"/>
      <c r="Q97" s="392"/>
      <c r="R97" s="392" t="s">
        <v>222</v>
      </c>
      <c r="S97" s="392"/>
      <c r="T97" s="395"/>
      <c r="U97" s="396"/>
      <c r="V97" s="260"/>
    </row>
    <row r="98" spans="1:23" x14ac:dyDescent="0.25">
      <c r="A98" s="1256"/>
      <c r="B98" s="219">
        <v>3</v>
      </c>
      <c r="C98" s="58"/>
      <c r="D98" s="52"/>
      <c r="E98" s="52"/>
      <c r="F98" s="58"/>
      <c r="G98" s="391"/>
      <c r="H98" s="60"/>
      <c r="I98" s="392"/>
      <c r="J98" s="393"/>
      <c r="K98" s="388"/>
      <c r="L98" s="394"/>
      <c r="M98" s="392"/>
      <c r="N98" s="394"/>
      <c r="O98" s="74"/>
      <c r="P98" s="74"/>
      <c r="Q98" s="392"/>
      <c r="R98" s="392"/>
      <c r="S98" s="392"/>
      <c r="T98" s="395"/>
      <c r="U98" s="396"/>
      <c r="V98" s="260"/>
    </row>
    <row r="99" spans="1:23" x14ac:dyDescent="0.25">
      <c r="A99" s="1256"/>
      <c r="B99" s="219">
        <v>4</v>
      </c>
      <c r="C99" s="58"/>
      <c r="D99" s="52"/>
      <c r="E99" s="52"/>
      <c r="F99" s="58"/>
      <c r="G99" s="391"/>
      <c r="H99" s="60"/>
      <c r="I99" s="392"/>
      <c r="J99" s="393"/>
      <c r="K99" s="388"/>
      <c r="L99" s="394"/>
      <c r="M99" s="392"/>
      <c r="N99" s="394"/>
      <c r="O99" s="74"/>
      <c r="P99" s="74"/>
      <c r="Q99" s="392"/>
      <c r="R99" s="392"/>
      <c r="S99" s="392"/>
      <c r="T99" s="395"/>
      <c r="U99" s="396"/>
      <c r="V99" s="260"/>
    </row>
    <row r="100" spans="1:23" x14ac:dyDescent="0.25">
      <c r="A100" s="1256"/>
      <c r="B100" s="219">
        <v>5</v>
      </c>
      <c r="C100" s="58"/>
      <c r="D100" s="52"/>
      <c r="E100" s="52"/>
      <c r="F100" s="58"/>
      <c r="G100" s="391"/>
      <c r="H100" s="60"/>
      <c r="I100" s="392"/>
      <c r="J100" s="393"/>
      <c r="K100" s="388"/>
      <c r="L100" s="394"/>
      <c r="M100" s="392"/>
      <c r="N100" s="394"/>
      <c r="O100" s="74"/>
      <c r="P100" s="74"/>
      <c r="Q100" s="392"/>
      <c r="R100" s="392"/>
      <c r="S100" s="392"/>
      <c r="T100" s="395"/>
      <c r="U100" s="396"/>
      <c r="V100" s="260"/>
    </row>
    <row r="101" spans="1:23" x14ac:dyDescent="0.25">
      <c r="A101" s="1256"/>
      <c r="B101" s="219">
        <v>6</v>
      </c>
      <c r="C101" s="58"/>
      <c r="D101" s="52"/>
      <c r="E101" s="52"/>
      <c r="F101" s="58"/>
      <c r="G101" s="391"/>
      <c r="H101" s="60"/>
      <c r="I101" s="392"/>
      <c r="J101" s="393"/>
      <c r="K101" s="388"/>
      <c r="L101" s="394"/>
      <c r="M101" s="392"/>
      <c r="N101" s="394"/>
      <c r="O101" s="74"/>
      <c r="P101" s="74"/>
      <c r="Q101" s="392"/>
      <c r="R101" s="392"/>
      <c r="S101" s="392"/>
      <c r="T101" s="395"/>
      <c r="U101" s="396"/>
      <c r="V101" s="260"/>
    </row>
    <row r="102" spans="1:23" x14ac:dyDescent="0.25">
      <c r="A102" s="1256"/>
      <c r="B102" s="219">
        <v>7</v>
      </c>
      <c r="C102" s="58"/>
      <c r="D102" s="52"/>
      <c r="E102" s="52"/>
      <c r="F102" s="58"/>
      <c r="G102" s="391"/>
      <c r="H102" s="60"/>
      <c r="I102" s="392"/>
      <c r="J102" s="393"/>
      <c r="K102" s="388"/>
      <c r="L102" s="394"/>
      <c r="M102" s="392"/>
      <c r="N102" s="394"/>
      <c r="O102" s="74"/>
      <c r="P102" s="74"/>
      <c r="Q102" s="392"/>
      <c r="R102" s="392"/>
      <c r="S102" s="392"/>
      <c r="T102" s="395"/>
      <c r="U102" s="396"/>
      <c r="V102" s="260"/>
    </row>
    <row r="103" spans="1:23" x14ac:dyDescent="0.25">
      <c r="A103" s="1256"/>
      <c r="B103" s="219">
        <v>8</v>
      </c>
      <c r="C103" s="58"/>
      <c r="D103" s="52"/>
      <c r="E103" s="52"/>
      <c r="F103" s="58"/>
      <c r="G103" s="391"/>
      <c r="H103" s="60"/>
      <c r="I103" s="392"/>
      <c r="J103" s="393"/>
      <c r="K103" s="388"/>
      <c r="L103" s="394"/>
      <c r="M103" s="392"/>
      <c r="N103" s="394"/>
      <c r="O103" s="74"/>
      <c r="P103" s="74"/>
      <c r="Q103" s="392"/>
      <c r="R103" s="392"/>
      <c r="S103" s="392"/>
      <c r="T103" s="395"/>
      <c r="U103" s="396"/>
      <c r="V103" s="260"/>
    </row>
    <row r="104" spans="1:23" x14ac:dyDescent="0.25">
      <c r="A104" s="1256"/>
      <c r="B104" s="219">
        <v>9</v>
      </c>
      <c r="C104" s="58"/>
      <c r="D104" s="52"/>
      <c r="E104" s="52"/>
      <c r="F104" s="58"/>
      <c r="G104" s="391"/>
      <c r="H104" s="60"/>
      <c r="I104" s="392"/>
      <c r="J104" s="393"/>
      <c r="K104" s="388"/>
      <c r="L104" s="394"/>
      <c r="M104" s="392"/>
      <c r="N104" s="394"/>
      <c r="O104" s="74"/>
      <c r="P104" s="74"/>
      <c r="Q104" s="392"/>
      <c r="R104" s="392"/>
      <c r="S104" s="392"/>
      <c r="T104" s="395"/>
      <c r="U104" s="396"/>
      <c r="V104" s="260"/>
    </row>
    <row r="105" spans="1:23" ht="15.75" thickBot="1" x14ac:dyDescent="0.3">
      <c r="A105" s="1257"/>
      <c r="B105" s="220">
        <v>10</v>
      </c>
      <c r="C105" s="67"/>
      <c r="D105" s="66"/>
      <c r="E105" s="66"/>
      <c r="F105" s="67"/>
      <c r="G105" s="397"/>
      <c r="H105" s="223"/>
      <c r="I105" s="398"/>
      <c r="J105" s="399"/>
      <c r="K105" s="586"/>
      <c r="L105" s="400"/>
      <c r="M105" s="398"/>
      <c r="N105" s="400"/>
      <c r="O105" s="75"/>
      <c r="P105" s="75"/>
      <c r="Q105" s="398"/>
      <c r="R105" s="398"/>
      <c r="S105" s="398"/>
      <c r="T105" s="401"/>
      <c r="U105" s="402"/>
      <c r="V105" s="260"/>
    </row>
    <row r="106" spans="1:23" ht="25.5" thickBot="1" x14ac:dyDescent="0.3">
      <c r="A106" s="68"/>
      <c r="B106" s="53"/>
      <c r="C106" s="53"/>
      <c r="D106" s="53"/>
      <c r="E106" s="250" t="s">
        <v>223</v>
      </c>
      <c r="F106" s="251">
        <f>COUNTA(F96:F105)</f>
        <v>0</v>
      </c>
      <c r="G106" s="252">
        <f>COUNTA(G96:G105)</f>
        <v>0</v>
      </c>
      <c r="H106" s="403"/>
      <c r="I106" s="403"/>
      <c r="J106" s="404"/>
      <c r="K106" s="404"/>
      <c r="L106" s="403"/>
      <c r="M106" s="1083" t="s">
        <v>354</v>
      </c>
      <c r="N106" s="1084"/>
      <c r="O106" s="587">
        <f>SUM(O96:O105)</f>
        <v>0</v>
      </c>
      <c r="P106" s="588">
        <f>SUM(P96:P105)</f>
        <v>0</v>
      </c>
      <c r="Q106" s="53"/>
      <c r="S106" s="53"/>
      <c r="T106" s="57"/>
      <c r="U106" s="405"/>
      <c r="V106" s="406"/>
      <c r="W106" s="407"/>
    </row>
    <row r="107" spans="1:23" ht="15.75" thickBot="1" x14ac:dyDescent="0.3">
      <c r="A107" s="408"/>
      <c r="B107" s="409"/>
      <c r="C107" s="342"/>
      <c r="D107" s="342"/>
      <c r="E107" s="342"/>
      <c r="F107" s="409"/>
      <c r="G107" s="342"/>
      <c r="H107" s="342"/>
      <c r="I107" s="409"/>
      <c r="J107" s="409"/>
      <c r="K107" s="409"/>
      <c r="L107" s="342"/>
      <c r="M107" s="342"/>
      <c r="N107" s="342"/>
      <c r="O107" s="342"/>
      <c r="P107" s="342"/>
      <c r="Q107" s="342"/>
      <c r="R107" s="342"/>
      <c r="S107" s="342"/>
      <c r="T107" s="410"/>
      <c r="U107" s="411"/>
      <c r="V107" s="348"/>
    </row>
    <row r="108" spans="1:23" ht="15.75" thickBot="1" x14ac:dyDescent="0.3">
      <c r="A108" s="378"/>
      <c r="B108" s="256"/>
      <c r="C108" s="187"/>
      <c r="D108" s="187"/>
      <c r="E108" s="187"/>
      <c r="F108" s="256"/>
      <c r="G108" s="187"/>
      <c r="H108" s="187"/>
      <c r="I108" s="256"/>
      <c r="J108" s="256"/>
      <c r="K108" s="256"/>
      <c r="L108" s="187"/>
      <c r="M108" s="187"/>
      <c r="N108" s="187"/>
      <c r="O108" s="187"/>
      <c r="P108" s="187"/>
      <c r="Q108" s="187"/>
      <c r="R108" s="187"/>
      <c r="S108" s="187"/>
      <c r="T108" s="379"/>
      <c r="U108" s="379"/>
      <c r="V108" s="258"/>
    </row>
    <row r="109" spans="1:23" ht="33.75" customHeight="1" thickBot="1" x14ac:dyDescent="0.3">
      <c r="A109" s="211" t="s">
        <v>9</v>
      </c>
      <c r="B109" s="1100" t="s">
        <v>85</v>
      </c>
      <c r="C109" s="1101"/>
      <c r="E109" s="1224" t="s">
        <v>189</v>
      </c>
      <c r="F109" s="1225"/>
      <c r="G109" s="1104">
        <f>VLOOKUP(B109,'Urbano.Piano inv. forn'!$D$140:$H$159,3,FALSE)</f>
        <v>0</v>
      </c>
      <c r="H109" s="1105"/>
      <c r="I109" s="44"/>
      <c r="J109" s="1224" t="s">
        <v>190</v>
      </c>
      <c r="K109" s="1226"/>
      <c r="L109" s="1225"/>
      <c r="M109" s="1104">
        <f>VLOOKUP(B109,'Urbano.Piano inv. forn'!$D$140:$H$159,4,FALSE)</f>
        <v>0</v>
      </c>
      <c r="N109" s="1105"/>
      <c r="P109" s="216" t="s">
        <v>191</v>
      </c>
      <c r="Q109" s="380"/>
      <c r="S109" s="217" t="s">
        <v>192</v>
      </c>
      <c r="T109" s="1085"/>
      <c r="U109" s="1086"/>
      <c r="V109" s="260"/>
    </row>
    <row r="110" spans="1:23" ht="13.5" customHeight="1" thickBot="1" x14ac:dyDescent="0.3">
      <c r="A110" s="68"/>
      <c r="B110" s="54"/>
      <c r="C110" s="54"/>
      <c r="E110" s="55"/>
      <c r="F110" s="55"/>
      <c r="G110" s="56"/>
      <c r="H110" s="56"/>
      <c r="I110" s="44"/>
      <c r="J110" s="55"/>
      <c r="K110" s="55"/>
      <c r="L110" s="55"/>
      <c r="M110" s="56"/>
      <c r="N110" s="56"/>
      <c r="P110" s="57"/>
      <c r="S110" s="53"/>
      <c r="T110" s="381"/>
      <c r="V110" s="69"/>
      <c r="W110" s="377"/>
    </row>
    <row r="111" spans="1:23" ht="33.75" customHeight="1" thickBot="1" x14ac:dyDescent="0.3">
      <c r="A111" s="1248" t="s">
        <v>12</v>
      </c>
      <c r="B111" s="1249"/>
      <c r="C111" s="1249"/>
      <c r="D111" s="1250"/>
      <c r="E111" s="1090">
        <f>VLOOKUP(B109,'Urbano.Piano inv. forn'!$D$140:$V$159,17,FALSE)</f>
        <v>0</v>
      </c>
      <c r="F111" s="1091"/>
      <c r="G111" s="1091"/>
      <c r="H111" s="1092"/>
      <c r="I111" s="44"/>
      <c r="J111" s="1251" t="s">
        <v>56</v>
      </c>
      <c r="K111" s="1252"/>
      <c r="L111" s="1253"/>
      <c r="M111" s="1090">
        <f>VLOOKUP(B109,'Urbano.Piano inv. forn'!$D$140:$V$159,19,FALSE)</f>
        <v>0</v>
      </c>
      <c r="N111" s="1092"/>
      <c r="O111" s="65"/>
      <c r="P111" s="217" t="s">
        <v>14</v>
      </c>
      <c r="Q111" s="70">
        <f>M111+E111</f>
        <v>0</v>
      </c>
      <c r="S111" s="217" t="s">
        <v>193</v>
      </c>
      <c r="T111" s="1085"/>
      <c r="U111" s="1086"/>
      <c r="V111" s="69"/>
      <c r="W111" s="377"/>
    </row>
    <row r="112" spans="1:23" ht="21.75" customHeight="1" thickBot="1" x14ac:dyDescent="0.3">
      <c r="A112" s="71"/>
      <c r="B112" s="72"/>
      <c r="C112" s="72"/>
      <c r="D112" s="72"/>
      <c r="E112" s="73"/>
      <c r="F112" s="73"/>
      <c r="G112" s="73"/>
      <c r="H112" s="73"/>
      <c r="I112" s="44"/>
      <c r="J112" s="55"/>
      <c r="K112" s="55"/>
      <c r="L112" s="55"/>
      <c r="M112" s="73"/>
      <c r="N112" s="73"/>
      <c r="O112" s="65"/>
      <c r="P112" s="53"/>
      <c r="Q112" s="65"/>
      <c r="S112" s="53"/>
      <c r="T112" s="382"/>
      <c r="U112" s="382"/>
      <c r="V112" s="69"/>
      <c r="W112" s="377"/>
    </row>
    <row r="113" spans="1:23" s="101" customFormat="1" ht="72" customHeight="1" x14ac:dyDescent="0.25">
      <c r="A113" s="1236" t="s">
        <v>194</v>
      </c>
      <c r="B113" s="1238" t="s">
        <v>195</v>
      </c>
      <c r="C113" s="1238" t="s">
        <v>196</v>
      </c>
      <c r="D113" s="212" t="s">
        <v>197</v>
      </c>
      <c r="E113" s="213" t="s">
        <v>198</v>
      </c>
      <c r="F113" s="212" t="s">
        <v>199</v>
      </c>
      <c r="G113" s="212" t="s">
        <v>200</v>
      </c>
      <c r="H113" s="214" t="s">
        <v>168</v>
      </c>
      <c r="I113" s="214" t="s">
        <v>201</v>
      </c>
      <c r="J113" s="214" t="s">
        <v>202</v>
      </c>
      <c r="K113" s="214" t="s">
        <v>444</v>
      </c>
      <c r="L113" s="214" t="s">
        <v>203</v>
      </c>
      <c r="M113" s="214" t="s">
        <v>204</v>
      </c>
      <c r="N113" s="214" t="s">
        <v>205</v>
      </c>
      <c r="O113" s="214" t="s">
        <v>206</v>
      </c>
      <c r="P113" s="214" t="s">
        <v>207</v>
      </c>
      <c r="Q113" s="214" t="s">
        <v>208</v>
      </c>
      <c r="R113" s="214" t="s">
        <v>209</v>
      </c>
      <c r="S113" s="214" t="s">
        <v>210</v>
      </c>
      <c r="T113" s="214" t="s">
        <v>470</v>
      </c>
      <c r="U113" s="1222" t="s">
        <v>211</v>
      </c>
      <c r="V113" s="383"/>
    </row>
    <row r="114" spans="1:23" s="101" customFormat="1" ht="28.5" customHeight="1" thickBot="1" x14ac:dyDescent="0.3">
      <c r="A114" s="1254"/>
      <c r="B114" s="1255"/>
      <c r="C114" s="1255"/>
      <c r="D114" s="215" t="s">
        <v>212</v>
      </c>
      <c r="E114" s="215" t="s">
        <v>213</v>
      </c>
      <c r="F114" s="215" t="s">
        <v>214</v>
      </c>
      <c r="G114" s="215" t="s">
        <v>214</v>
      </c>
      <c r="H114" s="215" t="s">
        <v>84</v>
      </c>
      <c r="I114" s="215" t="s">
        <v>29</v>
      </c>
      <c r="J114" s="215" t="s">
        <v>215</v>
      </c>
      <c r="K114" s="215" t="s">
        <v>216</v>
      </c>
      <c r="L114" s="215" t="s">
        <v>216</v>
      </c>
      <c r="M114" s="215" t="s">
        <v>217</v>
      </c>
      <c r="N114" s="215" t="s">
        <v>216</v>
      </c>
      <c r="O114" s="215" t="s">
        <v>218</v>
      </c>
      <c r="P114" s="215" t="s">
        <v>446</v>
      </c>
      <c r="Q114" s="215" t="s">
        <v>219</v>
      </c>
      <c r="R114" s="215" t="s">
        <v>220</v>
      </c>
      <c r="S114" s="215" t="s">
        <v>221</v>
      </c>
      <c r="T114" s="215" t="s">
        <v>221</v>
      </c>
      <c r="U114" s="1223"/>
      <c r="V114" s="383"/>
    </row>
    <row r="115" spans="1:23" ht="15" customHeight="1" x14ac:dyDescent="0.25">
      <c r="A115" s="1256" t="str">
        <f>B109</f>
        <v>urb.i.1</v>
      </c>
      <c r="B115" s="218">
        <v>1</v>
      </c>
      <c r="C115" s="117"/>
      <c r="D115" s="59"/>
      <c r="E115" s="59"/>
      <c r="F115" s="117"/>
      <c r="G115" s="385"/>
      <c r="H115" s="60"/>
      <c r="I115" s="386"/>
      <c r="J115" s="387"/>
      <c r="K115" s="388"/>
      <c r="L115" s="388"/>
      <c r="M115" s="386"/>
      <c r="N115" s="388"/>
      <c r="O115" s="83"/>
      <c r="P115" s="83"/>
      <c r="Q115" s="386"/>
      <c r="R115" s="386"/>
      <c r="S115" s="386"/>
      <c r="T115" s="389"/>
      <c r="U115" s="390"/>
      <c r="V115" s="260"/>
    </row>
    <row r="116" spans="1:23" x14ac:dyDescent="0.25">
      <c r="A116" s="1256"/>
      <c r="B116" s="219">
        <v>2</v>
      </c>
      <c r="C116" s="58"/>
      <c r="D116" s="52"/>
      <c r="E116" s="52"/>
      <c r="F116" s="58"/>
      <c r="G116" s="391"/>
      <c r="H116" s="60"/>
      <c r="I116" s="392"/>
      <c r="J116" s="393"/>
      <c r="K116" s="388"/>
      <c r="L116" s="394"/>
      <c r="M116" s="392"/>
      <c r="N116" s="394"/>
      <c r="O116" s="74"/>
      <c r="P116" s="74"/>
      <c r="Q116" s="392"/>
      <c r="R116" s="392" t="s">
        <v>222</v>
      </c>
      <c r="S116" s="392"/>
      <c r="T116" s="395"/>
      <c r="U116" s="396"/>
      <c r="V116" s="260"/>
    </row>
    <row r="117" spans="1:23" x14ac:dyDescent="0.25">
      <c r="A117" s="1256"/>
      <c r="B117" s="219">
        <v>3</v>
      </c>
      <c r="C117" s="58"/>
      <c r="D117" s="52"/>
      <c r="E117" s="52"/>
      <c r="F117" s="58"/>
      <c r="G117" s="391"/>
      <c r="H117" s="60"/>
      <c r="I117" s="392"/>
      <c r="J117" s="393"/>
      <c r="K117" s="388"/>
      <c r="L117" s="394"/>
      <c r="M117" s="392"/>
      <c r="N117" s="394"/>
      <c r="O117" s="74"/>
      <c r="P117" s="74"/>
      <c r="Q117" s="392"/>
      <c r="R117" s="392"/>
      <c r="S117" s="392"/>
      <c r="T117" s="395"/>
      <c r="U117" s="396"/>
      <c r="V117" s="260"/>
    </row>
    <row r="118" spans="1:23" x14ac:dyDescent="0.25">
      <c r="A118" s="1256"/>
      <c r="B118" s="219">
        <v>4</v>
      </c>
      <c r="C118" s="58"/>
      <c r="D118" s="52"/>
      <c r="E118" s="52"/>
      <c r="F118" s="58"/>
      <c r="G118" s="391"/>
      <c r="H118" s="60"/>
      <c r="I118" s="392"/>
      <c r="J118" s="393"/>
      <c r="K118" s="388"/>
      <c r="L118" s="394"/>
      <c r="M118" s="392"/>
      <c r="N118" s="394"/>
      <c r="O118" s="74"/>
      <c r="P118" s="74"/>
      <c r="Q118" s="392"/>
      <c r="R118" s="392"/>
      <c r="S118" s="392"/>
      <c r="T118" s="395"/>
      <c r="U118" s="396"/>
      <c r="V118" s="260"/>
    </row>
    <row r="119" spans="1:23" x14ac:dyDescent="0.25">
      <c r="A119" s="1256"/>
      <c r="B119" s="219">
        <v>5</v>
      </c>
      <c r="C119" s="58"/>
      <c r="D119" s="52"/>
      <c r="E119" s="52"/>
      <c r="F119" s="58"/>
      <c r="G119" s="391"/>
      <c r="H119" s="60"/>
      <c r="I119" s="392"/>
      <c r="J119" s="393"/>
      <c r="K119" s="388"/>
      <c r="L119" s="394"/>
      <c r="M119" s="392"/>
      <c r="N119" s="394"/>
      <c r="O119" s="74"/>
      <c r="P119" s="74"/>
      <c r="Q119" s="392"/>
      <c r="R119" s="392"/>
      <c r="S119" s="392"/>
      <c r="T119" s="395"/>
      <c r="U119" s="396"/>
      <c r="V119" s="260"/>
    </row>
    <row r="120" spans="1:23" x14ac:dyDescent="0.25">
      <c r="A120" s="1256"/>
      <c r="B120" s="219">
        <v>6</v>
      </c>
      <c r="C120" s="58"/>
      <c r="D120" s="52"/>
      <c r="E120" s="52"/>
      <c r="F120" s="58"/>
      <c r="G120" s="391"/>
      <c r="H120" s="60"/>
      <c r="I120" s="392"/>
      <c r="J120" s="393"/>
      <c r="K120" s="388"/>
      <c r="L120" s="394"/>
      <c r="M120" s="392"/>
      <c r="N120" s="394"/>
      <c r="O120" s="74"/>
      <c r="P120" s="74"/>
      <c r="Q120" s="392"/>
      <c r="R120" s="392"/>
      <c r="S120" s="392"/>
      <c r="T120" s="395"/>
      <c r="U120" s="396"/>
      <c r="V120" s="260"/>
    </row>
    <row r="121" spans="1:23" x14ac:dyDescent="0.25">
      <c r="A121" s="1256"/>
      <c r="B121" s="219">
        <v>7</v>
      </c>
      <c r="C121" s="58"/>
      <c r="D121" s="52"/>
      <c r="E121" s="52"/>
      <c r="F121" s="58"/>
      <c r="G121" s="391"/>
      <c r="H121" s="60"/>
      <c r="I121" s="392"/>
      <c r="J121" s="393"/>
      <c r="K121" s="388"/>
      <c r="L121" s="394"/>
      <c r="M121" s="392"/>
      <c r="N121" s="394"/>
      <c r="O121" s="74"/>
      <c r="P121" s="74"/>
      <c r="Q121" s="392"/>
      <c r="R121" s="392"/>
      <c r="S121" s="392"/>
      <c r="T121" s="395"/>
      <c r="U121" s="396"/>
      <c r="V121" s="260"/>
    </row>
    <row r="122" spans="1:23" x14ac:dyDescent="0.25">
      <c r="A122" s="1256"/>
      <c r="B122" s="219">
        <v>8</v>
      </c>
      <c r="C122" s="58"/>
      <c r="D122" s="52"/>
      <c r="E122" s="52"/>
      <c r="F122" s="58"/>
      <c r="G122" s="391"/>
      <c r="H122" s="60"/>
      <c r="I122" s="392"/>
      <c r="J122" s="393"/>
      <c r="K122" s="388"/>
      <c r="L122" s="394"/>
      <c r="M122" s="392"/>
      <c r="N122" s="394"/>
      <c r="O122" s="74"/>
      <c r="P122" s="74"/>
      <c r="Q122" s="392"/>
      <c r="R122" s="392"/>
      <c r="S122" s="392"/>
      <c r="T122" s="395"/>
      <c r="U122" s="396"/>
      <c r="V122" s="260"/>
    </row>
    <row r="123" spans="1:23" x14ac:dyDescent="0.25">
      <c r="A123" s="1256"/>
      <c r="B123" s="219">
        <v>9</v>
      </c>
      <c r="C123" s="58"/>
      <c r="D123" s="52"/>
      <c r="E123" s="52"/>
      <c r="F123" s="58"/>
      <c r="G123" s="391"/>
      <c r="H123" s="60"/>
      <c r="I123" s="392"/>
      <c r="J123" s="393"/>
      <c r="K123" s="388"/>
      <c r="L123" s="394"/>
      <c r="M123" s="392"/>
      <c r="N123" s="394"/>
      <c r="O123" s="74"/>
      <c r="P123" s="74"/>
      <c r="Q123" s="392"/>
      <c r="R123" s="392"/>
      <c r="S123" s="392"/>
      <c r="T123" s="395"/>
      <c r="U123" s="396"/>
      <c r="V123" s="260"/>
    </row>
    <row r="124" spans="1:23" ht="15.75" thickBot="1" x14ac:dyDescent="0.3">
      <c r="A124" s="1257"/>
      <c r="B124" s="220">
        <v>10</v>
      </c>
      <c r="C124" s="67"/>
      <c r="D124" s="66"/>
      <c r="E124" s="66"/>
      <c r="F124" s="67"/>
      <c r="G124" s="397"/>
      <c r="H124" s="223"/>
      <c r="I124" s="398"/>
      <c r="J124" s="399"/>
      <c r="K124" s="586"/>
      <c r="L124" s="400"/>
      <c r="M124" s="398"/>
      <c r="N124" s="400"/>
      <c r="O124" s="75"/>
      <c r="P124" s="75"/>
      <c r="Q124" s="398"/>
      <c r="R124" s="398"/>
      <c r="S124" s="398"/>
      <c r="T124" s="401"/>
      <c r="U124" s="402"/>
      <c r="V124" s="260"/>
    </row>
    <row r="125" spans="1:23" ht="25.5" thickBot="1" x14ac:dyDescent="0.3">
      <c r="A125" s="68"/>
      <c r="B125" s="53"/>
      <c r="C125" s="53"/>
      <c r="D125" s="53"/>
      <c r="E125" s="250" t="s">
        <v>223</v>
      </c>
      <c r="F125" s="251">
        <f>COUNTA(F115:F124)</f>
        <v>0</v>
      </c>
      <c r="G125" s="252">
        <f>COUNTA(G115:G124)</f>
        <v>0</v>
      </c>
      <c r="H125" s="403"/>
      <c r="I125" s="403"/>
      <c r="J125" s="404"/>
      <c r="K125" s="404"/>
      <c r="L125" s="403"/>
      <c r="M125" s="1083" t="s">
        <v>354</v>
      </c>
      <c r="N125" s="1084"/>
      <c r="O125" s="587">
        <f>SUM(O115:O124)</f>
        <v>0</v>
      </c>
      <c r="P125" s="588">
        <f>SUM(P115:P124)</f>
        <v>0</v>
      </c>
      <c r="Q125" s="53"/>
      <c r="S125" s="53"/>
      <c r="T125" s="57"/>
      <c r="U125" s="405"/>
      <c r="V125" s="406"/>
      <c r="W125" s="407"/>
    </row>
    <row r="126" spans="1:23" ht="15.75" thickBot="1" x14ac:dyDescent="0.3">
      <c r="A126" s="408"/>
      <c r="B126" s="409"/>
      <c r="C126" s="342"/>
      <c r="D126" s="342"/>
      <c r="E126" s="342"/>
      <c r="F126" s="409"/>
      <c r="G126" s="342"/>
      <c r="H126" s="342"/>
      <c r="I126" s="409"/>
      <c r="J126" s="409"/>
      <c r="K126" s="409"/>
      <c r="L126" s="342"/>
      <c r="M126" s="342"/>
      <c r="N126" s="342"/>
      <c r="O126" s="342"/>
      <c r="P126" s="342"/>
      <c r="Q126" s="342"/>
      <c r="R126" s="342"/>
      <c r="S126" s="342"/>
      <c r="T126" s="410"/>
      <c r="U126" s="411"/>
      <c r="V126" s="348"/>
    </row>
    <row r="127" spans="1:23" ht="15.75" thickBot="1" x14ac:dyDescent="0.3">
      <c r="A127" s="378"/>
      <c r="B127" s="256"/>
      <c r="C127" s="187"/>
      <c r="D127" s="187"/>
      <c r="E127" s="187"/>
      <c r="F127" s="256"/>
      <c r="G127" s="187"/>
      <c r="H127" s="187"/>
      <c r="I127" s="256"/>
      <c r="J127" s="256"/>
      <c r="K127" s="256"/>
      <c r="L127" s="187"/>
      <c r="M127" s="187"/>
      <c r="N127" s="187"/>
      <c r="O127" s="187"/>
      <c r="P127" s="187"/>
      <c r="Q127" s="187"/>
      <c r="R127" s="187"/>
      <c r="S127" s="187"/>
      <c r="T127" s="379"/>
      <c r="U127" s="379"/>
      <c r="V127" s="258"/>
    </row>
    <row r="128" spans="1:23" ht="33.75" customHeight="1" thickBot="1" x14ac:dyDescent="0.3">
      <c r="A128" s="211" t="s">
        <v>9</v>
      </c>
      <c r="B128" s="1100" t="s">
        <v>85</v>
      </c>
      <c r="C128" s="1101"/>
      <c r="E128" s="1224" t="s">
        <v>189</v>
      </c>
      <c r="F128" s="1225"/>
      <c r="G128" s="1104">
        <f>VLOOKUP(B128,'Urbano.Piano inv. forn'!$D$140:$H$159,3,FALSE)</f>
        <v>0</v>
      </c>
      <c r="H128" s="1105"/>
      <c r="I128" s="44"/>
      <c r="J128" s="1224" t="s">
        <v>190</v>
      </c>
      <c r="K128" s="1226"/>
      <c r="L128" s="1225"/>
      <c r="M128" s="1104">
        <f>VLOOKUP(B128,'Urbano.Piano inv. forn'!$D$140:$H$159,4,FALSE)</f>
        <v>0</v>
      </c>
      <c r="N128" s="1105"/>
      <c r="P128" s="216" t="s">
        <v>191</v>
      </c>
      <c r="Q128" s="380"/>
      <c r="S128" s="217" t="s">
        <v>192</v>
      </c>
      <c r="T128" s="1085"/>
      <c r="U128" s="1086"/>
      <c r="V128" s="260"/>
    </row>
    <row r="129" spans="1:23" ht="13.5" customHeight="1" thickBot="1" x14ac:dyDescent="0.3">
      <c r="A129" s="68"/>
      <c r="B129" s="54"/>
      <c r="C129" s="54"/>
      <c r="E129" s="55"/>
      <c r="F129" s="55"/>
      <c r="G129" s="56"/>
      <c r="H129" s="56"/>
      <c r="I129" s="44"/>
      <c r="J129" s="55"/>
      <c r="K129" s="55"/>
      <c r="L129" s="55"/>
      <c r="M129" s="56"/>
      <c r="N129" s="56"/>
      <c r="P129" s="57"/>
      <c r="S129" s="53"/>
      <c r="T129" s="381"/>
      <c r="V129" s="69"/>
      <c r="W129" s="377"/>
    </row>
    <row r="130" spans="1:23" ht="33.75" customHeight="1" thickBot="1" x14ac:dyDescent="0.3">
      <c r="A130" s="1248" t="s">
        <v>12</v>
      </c>
      <c r="B130" s="1249"/>
      <c r="C130" s="1249"/>
      <c r="D130" s="1250"/>
      <c r="E130" s="1090">
        <f>VLOOKUP(B128,'Urbano.Piano inv. forn'!$D$140:$V$159,17,FALSE)</f>
        <v>0</v>
      </c>
      <c r="F130" s="1091"/>
      <c r="G130" s="1091"/>
      <c r="H130" s="1092"/>
      <c r="I130" s="44"/>
      <c r="J130" s="1251" t="s">
        <v>56</v>
      </c>
      <c r="K130" s="1252"/>
      <c r="L130" s="1253"/>
      <c r="M130" s="1090">
        <f>VLOOKUP(B128,'Urbano.Piano inv. forn'!$D$140:$V$159,19,FALSE)</f>
        <v>0</v>
      </c>
      <c r="N130" s="1092"/>
      <c r="O130" s="65"/>
      <c r="P130" s="217" t="s">
        <v>14</v>
      </c>
      <c r="Q130" s="70">
        <f>M130+E130</f>
        <v>0</v>
      </c>
      <c r="S130" s="217" t="s">
        <v>193</v>
      </c>
      <c r="T130" s="1085"/>
      <c r="U130" s="1086"/>
      <c r="V130" s="69"/>
      <c r="W130" s="377"/>
    </row>
    <row r="131" spans="1:23" ht="21.75" customHeight="1" thickBot="1" x14ac:dyDescent="0.3">
      <c r="A131" s="71"/>
      <c r="B131" s="72"/>
      <c r="C131" s="72"/>
      <c r="D131" s="72"/>
      <c r="E131" s="73"/>
      <c r="F131" s="73"/>
      <c r="G131" s="73"/>
      <c r="H131" s="73"/>
      <c r="I131" s="44"/>
      <c r="J131" s="55"/>
      <c r="K131" s="55"/>
      <c r="L131" s="55"/>
      <c r="M131" s="73"/>
      <c r="N131" s="73"/>
      <c r="O131" s="65"/>
      <c r="P131" s="53"/>
      <c r="Q131" s="65"/>
      <c r="S131" s="53"/>
      <c r="T131" s="382"/>
      <c r="U131" s="382"/>
      <c r="V131" s="69"/>
      <c r="W131" s="377"/>
    </row>
    <row r="132" spans="1:23" s="101" customFormat="1" ht="72" customHeight="1" x14ac:dyDescent="0.25">
      <c r="A132" s="1236" t="s">
        <v>194</v>
      </c>
      <c r="B132" s="1238" t="s">
        <v>195</v>
      </c>
      <c r="C132" s="1238" t="s">
        <v>196</v>
      </c>
      <c r="D132" s="212" t="s">
        <v>197</v>
      </c>
      <c r="E132" s="213" t="s">
        <v>198</v>
      </c>
      <c r="F132" s="212" t="s">
        <v>199</v>
      </c>
      <c r="G132" s="212" t="s">
        <v>200</v>
      </c>
      <c r="H132" s="214" t="s">
        <v>168</v>
      </c>
      <c r="I132" s="214" t="s">
        <v>201</v>
      </c>
      <c r="J132" s="214" t="s">
        <v>202</v>
      </c>
      <c r="K132" s="214" t="s">
        <v>444</v>
      </c>
      <c r="L132" s="214" t="s">
        <v>203</v>
      </c>
      <c r="M132" s="214" t="s">
        <v>204</v>
      </c>
      <c r="N132" s="214" t="s">
        <v>205</v>
      </c>
      <c r="O132" s="214" t="s">
        <v>206</v>
      </c>
      <c r="P132" s="214" t="s">
        <v>207</v>
      </c>
      <c r="Q132" s="214" t="s">
        <v>208</v>
      </c>
      <c r="R132" s="214" t="s">
        <v>209</v>
      </c>
      <c r="S132" s="214" t="s">
        <v>210</v>
      </c>
      <c r="T132" s="214" t="s">
        <v>470</v>
      </c>
      <c r="U132" s="1222" t="s">
        <v>211</v>
      </c>
      <c r="V132" s="383"/>
    </row>
    <row r="133" spans="1:23" s="101" customFormat="1" ht="28.5" customHeight="1" thickBot="1" x14ac:dyDescent="0.3">
      <c r="A133" s="1254"/>
      <c r="B133" s="1255"/>
      <c r="C133" s="1255"/>
      <c r="D133" s="215" t="s">
        <v>212</v>
      </c>
      <c r="E133" s="215" t="s">
        <v>213</v>
      </c>
      <c r="F133" s="215" t="s">
        <v>214</v>
      </c>
      <c r="G133" s="215" t="s">
        <v>214</v>
      </c>
      <c r="H133" s="215" t="s">
        <v>84</v>
      </c>
      <c r="I133" s="215" t="s">
        <v>29</v>
      </c>
      <c r="J133" s="215" t="s">
        <v>215</v>
      </c>
      <c r="K133" s="215" t="s">
        <v>216</v>
      </c>
      <c r="L133" s="215" t="s">
        <v>216</v>
      </c>
      <c r="M133" s="215" t="s">
        <v>217</v>
      </c>
      <c r="N133" s="215" t="s">
        <v>216</v>
      </c>
      <c r="O133" s="215" t="s">
        <v>218</v>
      </c>
      <c r="P133" s="215" t="s">
        <v>446</v>
      </c>
      <c r="Q133" s="215" t="s">
        <v>219</v>
      </c>
      <c r="R133" s="215" t="s">
        <v>220</v>
      </c>
      <c r="S133" s="215" t="s">
        <v>221</v>
      </c>
      <c r="T133" s="215" t="s">
        <v>221</v>
      </c>
      <c r="U133" s="1223"/>
      <c r="V133" s="383"/>
    </row>
    <row r="134" spans="1:23" ht="15" customHeight="1" x14ac:dyDescent="0.25">
      <c r="A134" s="1256" t="str">
        <f>B128</f>
        <v>urb.i.1</v>
      </c>
      <c r="B134" s="218">
        <v>1</v>
      </c>
      <c r="C134" s="117"/>
      <c r="D134" s="59"/>
      <c r="E134" s="59"/>
      <c r="F134" s="117"/>
      <c r="G134" s="385"/>
      <c r="H134" s="60"/>
      <c r="I134" s="386"/>
      <c r="J134" s="387"/>
      <c r="K134" s="388"/>
      <c r="L134" s="388"/>
      <c r="M134" s="386"/>
      <c r="N134" s="388"/>
      <c r="O134" s="83"/>
      <c r="P134" s="83"/>
      <c r="Q134" s="386"/>
      <c r="R134" s="386"/>
      <c r="S134" s="386"/>
      <c r="T134" s="389"/>
      <c r="U134" s="390"/>
      <c r="V134" s="260"/>
    </row>
    <row r="135" spans="1:23" x14ac:dyDescent="0.25">
      <c r="A135" s="1256"/>
      <c r="B135" s="219">
        <v>2</v>
      </c>
      <c r="C135" s="58"/>
      <c r="D135" s="52"/>
      <c r="E135" s="52"/>
      <c r="F135" s="58"/>
      <c r="G135" s="391"/>
      <c r="H135" s="60"/>
      <c r="I135" s="392"/>
      <c r="J135" s="393"/>
      <c r="K135" s="388"/>
      <c r="L135" s="394"/>
      <c r="M135" s="392"/>
      <c r="N135" s="394"/>
      <c r="O135" s="74"/>
      <c r="P135" s="74"/>
      <c r="Q135" s="392"/>
      <c r="R135" s="392" t="s">
        <v>222</v>
      </c>
      <c r="S135" s="392"/>
      <c r="T135" s="395"/>
      <c r="U135" s="396"/>
      <c r="V135" s="260"/>
    </row>
    <row r="136" spans="1:23" x14ac:dyDescent="0.25">
      <c r="A136" s="1256"/>
      <c r="B136" s="219">
        <v>3</v>
      </c>
      <c r="C136" s="58"/>
      <c r="D136" s="52"/>
      <c r="E136" s="52"/>
      <c r="F136" s="58"/>
      <c r="G136" s="391"/>
      <c r="H136" s="60"/>
      <c r="I136" s="392"/>
      <c r="J136" s="393"/>
      <c r="K136" s="388"/>
      <c r="L136" s="394"/>
      <c r="M136" s="392"/>
      <c r="N136" s="394"/>
      <c r="O136" s="74"/>
      <c r="P136" s="74"/>
      <c r="Q136" s="392"/>
      <c r="R136" s="392"/>
      <c r="S136" s="392"/>
      <c r="T136" s="395"/>
      <c r="U136" s="396"/>
      <c r="V136" s="260"/>
    </row>
    <row r="137" spans="1:23" x14ac:dyDescent="0.25">
      <c r="A137" s="1256"/>
      <c r="B137" s="219">
        <v>4</v>
      </c>
      <c r="C137" s="58"/>
      <c r="D137" s="52"/>
      <c r="E137" s="52"/>
      <c r="F137" s="58"/>
      <c r="G137" s="391"/>
      <c r="H137" s="60"/>
      <c r="I137" s="392"/>
      <c r="J137" s="393"/>
      <c r="K137" s="388"/>
      <c r="L137" s="394"/>
      <c r="M137" s="392"/>
      <c r="N137" s="394"/>
      <c r="O137" s="74"/>
      <c r="P137" s="74"/>
      <c r="Q137" s="392"/>
      <c r="R137" s="392"/>
      <c r="S137" s="392"/>
      <c r="T137" s="395"/>
      <c r="U137" s="396"/>
      <c r="V137" s="260"/>
    </row>
    <row r="138" spans="1:23" x14ac:dyDescent="0.25">
      <c r="A138" s="1256"/>
      <c r="B138" s="219">
        <v>5</v>
      </c>
      <c r="C138" s="58"/>
      <c r="D138" s="52"/>
      <c r="E138" s="52"/>
      <c r="F138" s="58"/>
      <c r="G138" s="391"/>
      <c r="H138" s="60"/>
      <c r="I138" s="392"/>
      <c r="J138" s="393"/>
      <c r="K138" s="388"/>
      <c r="L138" s="394"/>
      <c r="M138" s="392"/>
      <c r="N138" s="394"/>
      <c r="O138" s="74"/>
      <c r="P138" s="74"/>
      <c r="Q138" s="392"/>
      <c r="R138" s="392"/>
      <c r="S138" s="392"/>
      <c r="T138" s="395"/>
      <c r="U138" s="396"/>
      <c r="V138" s="260"/>
    </row>
    <row r="139" spans="1:23" x14ac:dyDescent="0.25">
      <c r="A139" s="1256"/>
      <c r="B139" s="219">
        <v>6</v>
      </c>
      <c r="C139" s="58"/>
      <c r="D139" s="52"/>
      <c r="E139" s="52"/>
      <c r="F139" s="58"/>
      <c r="G139" s="391"/>
      <c r="H139" s="60"/>
      <c r="I139" s="392"/>
      <c r="J139" s="393"/>
      <c r="K139" s="388"/>
      <c r="L139" s="394"/>
      <c r="M139" s="392"/>
      <c r="N139" s="394"/>
      <c r="O139" s="74"/>
      <c r="P139" s="74"/>
      <c r="Q139" s="392"/>
      <c r="R139" s="392"/>
      <c r="S139" s="392"/>
      <c r="T139" s="395"/>
      <c r="U139" s="396"/>
      <c r="V139" s="260"/>
    </row>
    <row r="140" spans="1:23" x14ac:dyDescent="0.25">
      <c r="A140" s="1256"/>
      <c r="B140" s="219">
        <v>7</v>
      </c>
      <c r="C140" s="58"/>
      <c r="D140" s="52"/>
      <c r="E140" s="52"/>
      <c r="F140" s="58"/>
      <c r="G140" s="391"/>
      <c r="H140" s="60"/>
      <c r="I140" s="392"/>
      <c r="J140" s="393"/>
      <c r="K140" s="388"/>
      <c r="L140" s="394"/>
      <c r="M140" s="392"/>
      <c r="N140" s="394"/>
      <c r="O140" s="74"/>
      <c r="P140" s="74"/>
      <c r="Q140" s="392"/>
      <c r="R140" s="392"/>
      <c r="S140" s="392"/>
      <c r="T140" s="395"/>
      <c r="U140" s="396"/>
      <c r="V140" s="260"/>
    </row>
    <row r="141" spans="1:23" x14ac:dyDescent="0.25">
      <c r="A141" s="1256"/>
      <c r="B141" s="219">
        <v>8</v>
      </c>
      <c r="C141" s="58"/>
      <c r="D141" s="52"/>
      <c r="E141" s="52"/>
      <c r="F141" s="58"/>
      <c r="G141" s="391"/>
      <c r="H141" s="60"/>
      <c r="I141" s="392"/>
      <c r="J141" s="393"/>
      <c r="K141" s="388"/>
      <c r="L141" s="394"/>
      <c r="M141" s="392"/>
      <c r="N141" s="394"/>
      <c r="O141" s="74"/>
      <c r="P141" s="74"/>
      <c r="Q141" s="392"/>
      <c r="R141" s="392"/>
      <c r="S141" s="392"/>
      <c r="T141" s="395"/>
      <c r="U141" s="396"/>
      <c r="V141" s="260"/>
    </row>
    <row r="142" spans="1:23" x14ac:dyDescent="0.25">
      <c r="A142" s="1256"/>
      <c r="B142" s="219">
        <v>9</v>
      </c>
      <c r="C142" s="58"/>
      <c r="D142" s="52"/>
      <c r="E142" s="52"/>
      <c r="F142" s="58"/>
      <c r="G142" s="391"/>
      <c r="H142" s="60"/>
      <c r="I142" s="392"/>
      <c r="J142" s="393"/>
      <c r="K142" s="388"/>
      <c r="L142" s="394"/>
      <c r="M142" s="392"/>
      <c r="N142" s="394"/>
      <c r="O142" s="74"/>
      <c r="P142" s="74"/>
      <c r="Q142" s="392"/>
      <c r="R142" s="392"/>
      <c r="S142" s="392"/>
      <c r="T142" s="395"/>
      <c r="U142" s="396"/>
      <c r="V142" s="260"/>
    </row>
    <row r="143" spans="1:23" ht="15.75" thickBot="1" x14ac:dyDescent="0.3">
      <c r="A143" s="1257"/>
      <c r="B143" s="220">
        <v>10</v>
      </c>
      <c r="C143" s="67"/>
      <c r="D143" s="66"/>
      <c r="E143" s="66"/>
      <c r="F143" s="67"/>
      <c r="G143" s="397"/>
      <c r="H143" s="223"/>
      <c r="I143" s="398"/>
      <c r="J143" s="399"/>
      <c r="K143" s="586"/>
      <c r="L143" s="400"/>
      <c r="M143" s="398"/>
      <c r="N143" s="400"/>
      <c r="O143" s="75"/>
      <c r="P143" s="75"/>
      <c r="Q143" s="398"/>
      <c r="R143" s="398"/>
      <c r="S143" s="398"/>
      <c r="T143" s="401"/>
      <c r="U143" s="402"/>
      <c r="V143" s="260"/>
    </row>
    <row r="144" spans="1:23" ht="25.5" thickBot="1" x14ac:dyDescent="0.3">
      <c r="A144" s="68"/>
      <c r="B144" s="53"/>
      <c r="C144" s="53"/>
      <c r="D144" s="53"/>
      <c r="E144" s="250" t="s">
        <v>223</v>
      </c>
      <c r="F144" s="251">
        <f>COUNTA(F134:F143)</f>
        <v>0</v>
      </c>
      <c r="G144" s="252">
        <f>COUNTA(G134:G143)</f>
        <v>0</v>
      </c>
      <c r="H144" s="403"/>
      <c r="I144" s="403"/>
      <c r="J144" s="404"/>
      <c r="K144" s="404"/>
      <c r="L144" s="403"/>
      <c r="M144" s="1083" t="s">
        <v>354</v>
      </c>
      <c r="N144" s="1084"/>
      <c r="O144" s="587">
        <f>SUM(O134:O143)</f>
        <v>0</v>
      </c>
      <c r="P144" s="588">
        <f>SUM(P134:P143)</f>
        <v>0</v>
      </c>
      <c r="Q144" s="53"/>
      <c r="S144" s="53"/>
      <c r="T144" s="57"/>
      <c r="U144" s="405"/>
      <c r="V144" s="406"/>
      <c r="W144" s="407"/>
    </row>
    <row r="145" spans="1:23" ht="15.75" thickBot="1" x14ac:dyDescent="0.3">
      <c r="A145" s="408"/>
      <c r="B145" s="409"/>
      <c r="C145" s="342"/>
      <c r="D145" s="342"/>
      <c r="E145" s="342"/>
      <c r="F145" s="409"/>
      <c r="G145" s="342"/>
      <c r="H145" s="342"/>
      <c r="I145" s="409"/>
      <c r="J145" s="409"/>
      <c r="K145" s="409"/>
      <c r="L145" s="342"/>
      <c r="M145" s="342"/>
      <c r="N145" s="342"/>
      <c r="O145" s="342"/>
      <c r="P145" s="342"/>
      <c r="Q145" s="342"/>
      <c r="R145" s="342"/>
      <c r="S145" s="342"/>
      <c r="T145" s="410"/>
      <c r="U145" s="411"/>
      <c r="V145" s="348"/>
    </row>
    <row r="146" spans="1:23" ht="15.75" thickBot="1" x14ac:dyDescent="0.3">
      <c r="A146" s="378"/>
      <c r="B146" s="256"/>
      <c r="C146" s="187"/>
      <c r="D146" s="187"/>
      <c r="E146" s="187"/>
      <c r="F146" s="256"/>
      <c r="G146" s="187"/>
      <c r="H146" s="187"/>
      <c r="I146" s="256"/>
      <c r="J146" s="256"/>
      <c r="K146" s="256"/>
      <c r="L146" s="187"/>
      <c r="M146" s="187"/>
      <c r="N146" s="187"/>
      <c r="O146" s="187"/>
      <c r="P146" s="187"/>
      <c r="Q146" s="187"/>
      <c r="R146" s="187"/>
      <c r="S146" s="187"/>
      <c r="T146" s="379"/>
      <c r="U146" s="379"/>
      <c r="V146" s="258"/>
    </row>
    <row r="147" spans="1:23" ht="33.75" customHeight="1" thickBot="1" x14ac:dyDescent="0.3">
      <c r="A147" s="211" t="s">
        <v>9</v>
      </c>
      <c r="B147" s="1100" t="s">
        <v>85</v>
      </c>
      <c r="C147" s="1101"/>
      <c r="E147" s="1224" t="s">
        <v>189</v>
      </c>
      <c r="F147" s="1225"/>
      <c r="G147" s="1104">
        <f>VLOOKUP(B147,'Urbano.Piano inv. forn'!$D$140:$H$159,3,FALSE)</f>
        <v>0</v>
      </c>
      <c r="H147" s="1105"/>
      <c r="I147" s="44"/>
      <c r="J147" s="1224" t="s">
        <v>190</v>
      </c>
      <c r="K147" s="1226"/>
      <c r="L147" s="1225"/>
      <c r="M147" s="1104">
        <f>VLOOKUP(B147,'Urbano.Piano inv. forn'!$D$140:$H$159,4,FALSE)</f>
        <v>0</v>
      </c>
      <c r="N147" s="1105"/>
      <c r="P147" s="216" t="s">
        <v>191</v>
      </c>
      <c r="Q147" s="380"/>
      <c r="S147" s="217" t="s">
        <v>192</v>
      </c>
      <c r="T147" s="1085"/>
      <c r="U147" s="1086"/>
      <c r="V147" s="260"/>
    </row>
    <row r="148" spans="1:23" ht="13.5" customHeight="1" thickBot="1" x14ac:dyDescent="0.3">
      <c r="A148" s="68"/>
      <c r="B148" s="54"/>
      <c r="C148" s="54"/>
      <c r="E148" s="55"/>
      <c r="F148" s="55"/>
      <c r="G148" s="56"/>
      <c r="H148" s="56"/>
      <c r="I148" s="44"/>
      <c r="J148" s="55"/>
      <c r="K148" s="55"/>
      <c r="L148" s="55"/>
      <c r="M148" s="56"/>
      <c r="N148" s="56"/>
      <c r="P148" s="57"/>
      <c r="S148" s="53"/>
      <c r="T148" s="381"/>
      <c r="V148" s="69"/>
      <c r="W148" s="377"/>
    </row>
    <row r="149" spans="1:23" ht="33.75" customHeight="1" thickBot="1" x14ac:dyDescent="0.3">
      <c r="A149" s="1248" t="s">
        <v>12</v>
      </c>
      <c r="B149" s="1249"/>
      <c r="C149" s="1249"/>
      <c r="D149" s="1250"/>
      <c r="E149" s="1090">
        <f>VLOOKUP(B147,'Urbano.Piano inv. forn'!$D$140:$V$159,17,FALSE)</f>
        <v>0</v>
      </c>
      <c r="F149" s="1091"/>
      <c r="G149" s="1091"/>
      <c r="H149" s="1092"/>
      <c r="I149" s="44"/>
      <c r="J149" s="1251" t="s">
        <v>56</v>
      </c>
      <c r="K149" s="1252"/>
      <c r="L149" s="1253"/>
      <c r="M149" s="1090">
        <f>VLOOKUP(B147,'Urbano.Piano inv. forn'!$D$140:$V$159,19,FALSE)</f>
        <v>0</v>
      </c>
      <c r="N149" s="1092"/>
      <c r="O149" s="65"/>
      <c r="P149" s="217" t="s">
        <v>14</v>
      </c>
      <c r="Q149" s="70">
        <f>M149+E149</f>
        <v>0</v>
      </c>
      <c r="S149" s="217" t="s">
        <v>193</v>
      </c>
      <c r="T149" s="1085"/>
      <c r="U149" s="1086"/>
      <c r="V149" s="69"/>
      <c r="W149" s="377"/>
    </row>
    <row r="150" spans="1:23" ht="21.75" customHeight="1" thickBot="1" x14ac:dyDescent="0.3">
      <c r="A150" s="71"/>
      <c r="B150" s="72"/>
      <c r="C150" s="72"/>
      <c r="D150" s="72"/>
      <c r="E150" s="73"/>
      <c r="F150" s="73"/>
      <c r="G150" s="73"/>
      <c r="H150" s="73"/>
      <c r="I150" s="44"/>
      <c r="J150" s="55"/>
      <c r="K150" s="55"/>
      <c r="L150" s="55"/>
      <c r="M150" s="73"/>
      <c r="N150" s="73"/>
      <c r="O150" s="65"/>
      <c r="P150" s="53"/>
      <c r="Q150" s="65"/>
      <c r="S150" s="53"/>
      <c r="T150" s="382"/>
      <c r="U150" s="382"/>
      <c r="V150" s="69"/>
      <c r="W150" s="377"/>
    </row>
    <row r="151" spans="1:23" s="101" customFormat="1" ht="72" customHeight="1" x14ac:dyDescent="0.25">
      <c r="A151" s="1236" t="s">
        <v>194</v>
      </c>
      <c r="B151" s="1238" t="s">
        <v>195</v>
      </c>
      <c r="C151" s="1238" t="s">
        <v>196</v>
      </c>
      <c r="D151" s="212" t="s">
        <v>197</v>
      </c>
      <c r="E151" s="213" t="s">
        <v>198</v>
      </c>
      <c r="F151" s="212" t="s">
        <v>199</v>
      </c>
      <c r="G151" s="212" t="s">
        <v>200</v>
      </c>
      <c r="H151" s="214" t="s">
        <v>168</v>
      </c>
      <c r="I151" s="214" t="s">
        <v>201</v>
      </c>
      <c r="J151" s="214" t="s">
        <v>202</v>
      </c>
      <c r="K151" s="214" t="s">
        <v>444</v>
      </c>
      <c r="L151" s="214" t="s">
        <v>203</v>
      </c>
      <c r="M151" s="214" t="s">
        <v>204</v>
      </c>
      <c r="N151" s="214" t="s">
        <v>205</v>
      </c>
      <c r="O151" s="214" t="s">
        <v>206</v>
      </c>
      <c r="P151" s="214" t="s">
        <v>207</v>
      </c>
      <c r="Q151" s="214" t="s">
        <v>208</v>
      </c>
      <c r="R151" s="214" t="s">
        <v>209</v>
      </c>
      <c r="S151" s="214" t="s">
        <v>210</v>
      </c>
      <c r="T151" s="214" t="s">
        <v>470</v>
      </c>
      <c r="U151" s="1222" t="s">
        <v>211</v>
      </c>
      <c r="V151" s="383"/>
    </row>
    <row r="152" spans="1:23" s="101" customFormat="1" ht="28.5" customHeight="1" thickBot="1" x14ac:dyDescent="0.3">
      <c r="A152" s="1254"/>
      <c r="B152" s="1255"/>
      <c r="C152" s="1255"/>
      <c r="D152" s="215" t="s">
        <v>212</v>
      </c>
      <c r="E152" s="215" t="s">
        <v>213</v>
      </c>
      <c r="F152" s="215" t="s">
        <v>214</v>
      </c>
      <c r="G152" s="215" t="s">
        <v>214</v>
      </c>
      <c r="H152" s="215" t="s">
        <v>84</v>
      </c>
      <c r="I152" s="215" t="s">
        <v>29</v>
      </c>
      <c r="J152" s="215" t="s">
        <v>215</v>
      </c>
      <c r="K152" s="215" t="s">
        <v>216</v>
      </c>
      <c r="L152" s="215" t="s">
        <v>216</v>
      </c>
      <c r="M152" s="215" t="s">
        <v>217</v>
      </c>
      <c r="N152" s="215" t="s">
        <v>216</v>
      </c>
      <c r="O152" s="215" t="s">
        <v>218</v>
      </c>
      <c r="P152" s="215" t="s">
        <v>446</v>
      </c>
      <c r="Q152" s="215" t="s">
        <v>219</v>
      </c>
      <c r="R152" s="215" t="s">
        <v>220</v>
      </c>
      <c r="S152" s="215" t="s">
        <v>221</v>
      </c>
      <c r="T152" s="215" t="s">
        <v>221</v>
      </c>
      <c r="U152" s="1223"/>
      <c r="V152" s="383"/>
    </row>
    <row r="153" spans="1:23" ht="15" customHeight="1" x14ac:dyDescent="0.25">
      <c r="A153" s="1256" t="str">
        <f>B147</f>
        <v>urb.i.1</v>
      </c>
      <c r="B153" s="218">
        <v>1</v>
      </c>
      <c r="C153" s="117"/>
      <c r="D153" s="59"/>
      <c r="E153" s="59"/>
      <c r="F153" s="117"/>
      <c r="G153" s="385"/>
      <c r="H153" s="60"/>
      <c r="I153" s="386"/>
      <c r="J153" s="387"/>
      <c r="K153" s="388"/>
      <c r="L153" s="388"/>
      <c r="M153" s="386"/>
      <c r="N153" s="388"/>
      <c r="O153" s="83"/>
      <c r="P153" s="83"/>
      <c r="Q153" s="386"/>
      <c r="R153" s="386"/>
      <c r="S153" s="386"/>
      <c r="T153" s="389"/>
      <c r="U153" s="390"/>
      <c r="V153" s="260"/>
    </row>
    <row r="154" spans="1:23" x14ac:dyDescent="0.25">
      <c r="A154" s="1256"/>
      <c r="B154" s="219">
        <v>2</v>
      </c>
      <c r="C154" s="58"/>
      <c r="D154" s="52"/>
      <c r="E154" s="52"/>
      <c r="F154" s="58"/>
      <c r="G154" s="391"/>
      <c r="H154" s="60"/>
      <c r="I154" s="392"/>
      <c r="J154" s="393"/>
      <c r="K154" s="388"/>
      <c r="L154" s="394"/>
      <c r="M154" s="392"/>
      <c r="N154" s="394"/>
      <c r="O154" s="74"/>
      <c r="P154" s="74"/>
      <c r="Q154" s="392"/>
      <c r="R154" s="392" t="s">
        <v>222</v>
      </c>
      <c r="S154" s="392"/>
      <c r="T154" s="395"/>
      <c r="U154" s="396"/>
      <c r="V154" s="260"/>
    </row>
    <row r="155" spans="1:23" x14ac:dyDescent="0.25">
      <c r="A155" s="1256"/>
      <c r="B155" s="219">
        <v>3</v>
      </c>
      <c r="C155" s="58"/>
      <c r="D155" s="52"/>
      <c r="E155" s="52"/>
      <c r="F155" s="58"/>
      <c r="G155" s="391"/>
      <c r="H155" s="60"/>
      <c r="I155" s="392"/>
      <c r="J155" s="393"/>
      <c r="K155" s="388"/>
      <c r="L155" s="394"/>
      <c r="M155" s="392"/>
      <c r="N155" s="394"/>
      <c r="O155" s="74"/>
      <c r="P155" s="74"/>
      <c r="Q155" s="392"/>
      <c r="R155" s="392"/>
      <c r="S155" s="392"/>
      <c r="T155" s="395"/>
      <c r="U155" s="396"/>
      <c r="V155" s="260"/>
    </row>
    <row r="156" spans="1:23" x14ac:dyDescent="0.25">
      <c r="A156" s="1256"/>
      <c r="B156" s="219">
        <v>4</v>
      </c>
      <c r="C156" s="58"/>
      <c r="D156" s="52"/>
      <c r="E156" s="52"/>
      <c r="F156" s="58"/>
      <c r="G156" s="391"/>
      <c r="H156" s="60"/>
      <c r="I156" s="392"/>
      <c r="J156" s="393"/>
      <c r="K156" s="388"/>
      <c r="L156" s="394"/>
      <c r="M156" s="392"/>
      <c r="N156" s="394"/>
      <c r="O156" s="74"/>
      <c r="P156" s="74"/>
      <c r="Q156" s="392"/>
      <c r="R156" s="392"/>
      <c r="S156" s="392"/>
      <c r="T156" s="395"/>
      <c r="U156" s="396"/>
      <c r="V156" s="260"/>
    </row>
    <row r="157" spans="1:23" x14ac:dyDescent="0.25">
      <c r="A157" s="1256"/>
      <c r="B157" s="219">
        <v>5</v>
      </c>
      <c r="C157" s="58"/>
      <c r="D157" s="52"/>
      <c r="E157" s="52"/>
      <c r="F157" s="58"/>
      <c r="G157" s="391"/>
      <c r="H157" s="60"/>
      <c r="I157" s="392"/>
      <c r="J157" s="393"/>
      <c r="K157" s="388"/>
      <c r="L157" s="394"/>
      <c r="M157" s="392"/>
      <c r="N157" s="394"/>
      <c r="O157" s="74"/>
      <c r="P157" s="74"/>
      <c r="Q157" s="392"/>
      <c r="R157" s="392"/>
      <c r="S157" s="392"/>
      <c r="T157" s="395"/>
      <c r="U157" s="396"/>
      <c r="V157" s="260"/>
    </row>
    <row r="158" spans="1:23" x14ac:dyDescent="0.25">
      <c r="A158" s="1256"/>
      <c r="B158" s="219">
        <v>6</v>
      </c>
      <c r="C158" s="58"/>
      <c r="D158" s="52"/>
      <c r="E158" s="52"/>
      <c r="F158" s="58"/>
      <c r="G158" s="391"/>
      <c r="H158" s="60"/>
      <c r="I158" s="392"/>
      <c r="J158" s="393"/>
      <c r="K158" s="388"/>
      <c r="L158" s="394"/>
      <c r="M158" s="392"/>
      <c r="N158" s="394"/>
      <c r="O158" s="74"/>
      <c r="P158" s="74"/>
      <c r="Q158" s="392"/>
      <c r="R158" s="392"/>
      <c r="S158" s="392"/>
      <c r="T158" s="395"/>
      <c r="U158" s="396"/>
      <c r="V158" s="260"/>
    </row>
    <row r="159" spans="1:23" x14ac:dyDescent="0.25">
      <c r="A159" s="1256"/>
      <c r="B159" s="219">
        <v>7</v>
      </c>
      <c r="C159" s="58"/>
      <c r="D159" s="52"/>
      <c r="E159" s="52"/>
      <c r="F159" s="58"/>
      <c r="G159" s="391"/>
      <c r="H159" s="60"/>
      <c r="I159" s="392"/>
      <c r="J159" s="393"/>
      <c r="K159" s="388"/>
      <c r="L159" s="394"/>
      <c r="M159" s="392"/>
      <c r="N159" s="394"/>
      <c r="O159" s="74"/>
      <c r="P159" s="74"/>
      <c r="Q159" s="392"/>
      <c r="R159" s="392"/>
      <c r="S159" s="392"/>
      <c r="T159" s="395"/>
      <c r="U159" s="396"/>
      <c r="V159" s="260"/>
    </row>
    <row r="160" spans="1:23" x14ac:dyDescent="0.25">
      <c r="A160" s="1256"/>
      <c r="B160" s="219">
        <v>8</v>
      </c>
      <c r="C160" s="58"/>
      <c r="D160" s="52"/>
      <c r="E160" s="52"/>
      <c r="F160" s="58"/>
      <c r="G160" s="391"/>
      <c r="H160" s="60"/>
      <c r="I160" s="392"/>
      <c r="J160" s="393"/>
      <c r="K160" s="388"/>
      <c r="L160" s="394"/>
      <c r="M160" s="392"/>
      <c r="N160" s="394"/>
      <c r="O160" s="74"/>
      <c r="P160" s="74"/>
      <c r="Q160" s="392"/>
      <c r="R160" s="392"/>
      <c r="S160" s="392"/>
      <c r="T160" s="395"/>
      <c r="U160" s="396"/>
      <c r="V160" s="260"/>
    </row>
    <row r="161" spans="1:23" x14ac:dyDescent="0.25">
      <c r="A161" s="1256"/>
      <c r="B161" s="219">
        <v>9</v>
      </c>
      <c r="C161" s="58"/>
      <c r="D161" s="52"/>
      <c r="E161" s="52"/>
      <c r="F161" s="58"/>
      <c r="G161" s="391"/>
      <c r="H161" s="60"/>
      <c r="I161" s="392"/>
      <c r="J161" s="393"/>
      <c r="K161" s="388"/>
      <c r="L161" s="394"/>
      <c r="M161" s="392"/>
      <c r="N161" s="394"/>
      <c r="O161" s="74"/>
      <c r="P161" s="74"/>
      <c r="Q161" s="392"/>
      <c r="R161" s="392"/>
      <c r="S161" s="392"/>
      <c r="T161" s="395"/>
      <c r="U161" s="396"/>
      <c r="V161" s="260"/>
    </row>
    <row r="162" spans="1:23" ht="15.75" thickBot="1" x14ac:dyDescent="0.3">
      <c r="A162" s="1257"/>
      <c r="B162" s="220">
        <v>10</v>
      </c>
      <c r="C162" s="67"/>
      <c r="D162" s="66"/>
      <c r="E162" s="66"/>
      <c r="F162" s="67"/>
      <c r="G162" s="397"/>
      <c r="H162" s="223"/>
      <c r="I162" s="398"/>
      <c r="J162" s="399"/>
      <c r="K162" s="586"/>
      <c r="L162" s="400"/>
      <c r="M162" s="398"/>
      <c r="N162" s="400"/>
      <c r="O162" s="75"/>
      <c r="P162" s="75"/>
      <c r="Q162" s="398"/>
      <c r="R162" s="398"/>
      <c r="S162" s="398"/>
      <c r="T162" s="401"/>
      <c r="U162" s="402"/>
      <c r="V162" s="260"/>
    </row>
    <row r="163" spans="1:23" ht="25.5" thickBot="1" x14ac:dyDescent="0.3">
      <c r="A163" s="68"/>
      <c r="B163" s="53"/>
      <c r="C163" s="53"/>
      <c r="D163" s="53"/>
      <c r="E163" s="250" t="s">
        <v>223</v>
      </c>
      <c r="F163" s="251">
        <f>COUNTA(F153:F162)</f>
        <v>0</v>
      </c>
      <c r="G163" s="252">
        <f>COUNTA(G153:G162)</f>
        <v>0</v>
      </c>
      <c r="H163" s="403"/>
      <c r="I163" s="403"/>
      <c r="J163" s="404"/>
      <c r="K163" s="404"/>
      <c r="L163" s="403"/>
      <c r="M163" s="1083" t="s">
        <v>354</v>
      </c>
      <c r="N163" s="1084"/>
      <c r="O163" s="587">
        <f>SUM(O153:O162)</f>
        <v>0</v>
      </c>
      <c r="P163" s="588">
        <f>SUM(P153:P162)</f>
        <v>0</v>
      </c>
      <c r="Q163" s="53"/>
      <c r="S163" s="53"/>
      <c r="T163" s="57"/>
      <c r="U163" s="405"/>
      <c r="V163" s="406"/>
      <c r="W163" s="407"/>
    </row>
    <row r="164" spans="1:23" ht="15.75" thickBot="1" x14ac:dyDescent="0.3">
      <c r="A164" s="408"/>
      <c r="B164" s="409"/>
      <c r="C164" s="342"/>
      <c r="D164" s="342"/>
      <c r="E164" s="342"/>
      <c r="F164" s="409"/>
      <c r="G164" s="342"/>
      <c r="H164" s="342"/>
      <c r="I164" s="409"/>
      <c r="J164" s="409"/>
      <c r="K164" s="409"/>
      <c r="L164" s="342"/>
      <c r="M164" s="342"/>
      <c r="N164" s="342"/>
      <c r="O164" s="342"/>
      <c r="P164" s="342"/>
      <c r="Q164" s="342"/>
      <c r="R164" s="342"/>
      <c r="S164" s="342"/>
      <c r="T164" s="410"/>
      <c r="U164" s="411"/>
      <c r="V164" s="348"/>
    </row>
    <row r="165" spans="1:23" ht="15.75" thickBot="1" x14ac:dyDescent="0.3">
      <c r="A165" s="378"/>
      <c r="B165" s="256"/>
      <c r="C165" s="187"/>
      <c r="D165" s="187"/>
      <c r="E165" s="187"/>
      <c r="F165" s="256"/>
      <c r="G165" s="187"/>
      <c r="H165" s="187"/>
      <c r="I165" s="256"/>
      <c r="J165" s="256"/>
      <c r="K165" s="256"/>
      <c r="L165" s="187"/>
      <c r="M165" s="187"/>
      <c r="N165" s="187"/>
      <c r="O165" s="187"/>
      <c r="P165" s="187"/>
      <c r="Q165" s="187"/>
      <c r="R165" s="187"/>
      <c r="S165" s="187"/>
      <c r="T165" s="379"/>
      <c r="U165" s="379"/>
      <c r="V165" s="258"/>
    </row>
    <row r="166" spans="1:23" ht="33.75" customHeight="1" thickBot="1" x14ac:dyDescent="0.3">
      <c r="A166" s="211" t="s">
        <v>9</v>
      </c>
      <c r="B166" s="1100" t="s">
        <v>85</v>
      </c>
      <c r="C166" s="1101"/>
      <c r="E166" s="1224" t="s">
        <v>189</v>
      </c>
      <c r="F166" s="1225"/>
      <c r="G166" s="1104">
        <f>VLOOKUP(B166,'Urbano.Piano inv. forn'!$D$140:$H$159,3,FALSE)</f>
        <v>0</v>
      </c>
      <c r="H166" s="1105"/>
      <c r="I166" s="44"/>
      <c r="J166" s="1224" t="s">
        <v>190</v>
      </c>
      <c r="K166" s="1226"/>
      <c r="L166" s="1225"/>
      <c r="M166" s="1104">
        <f>VLOOKUP(B166,'Urbano.Piano inv. forn'!$D$140:$H$159,4,FALSE)</f>
        <v>0</v>
      </c>
      <c r="N166" s="1105"/>
      <c r="P166" s="216" t="s">
        <v>191</v>
      </c>
      <c r="Q166" s="380"/>
      <c r="S166" s="217" t="s">
        <v>192</v>
      </c>
      <c r="T166" s="1085"/>
      <c r="U166" s="1086"/>
      <c r="V166" s="260"/>
    </row>
    <row r="167" spans="1:23" ht="13.5" customHeight="1" thickBot="1" x14ac:dyDescent="0.3">
      <c r="A167" s="68"/>
      <c r="B167" s="54"/>
      <c r="C167" s="54"/>
      <c r="E167" s="55"/>
      <c r="F167" s="55"/>
      <c r="G167" s="56"/>
      <c r="H167" s="56"/>
      <c r="I167" s="44"/>
      <c r="J167" s="55"/>
      <c r="K167" s="55"/>
      <c r="L167" s="55"/>
      <c r="M167" s="56"/>
      <c r="N167" s="56"/>
      <c r="P167" s="57"/>
      <c r="S167" s="53"/>
      <c r="T167" s="381"/>
      <c r="V167" s="69"/>
      <c r="W167" s="377"/>
    </row>
    <row r="168" spans="1:23" ht="33.75" customHeight="1" thickBot="1" x14ac:dyDescent="0.3">
      <c r="A168" s="1248" t="s">
        <v>12</v>
      </c>
      <c r="B168" s="1249"/>
      <c r="C168" s="1249"/>
      <c r="D168" s="1250"/>
      <c r="E168" s="1090">
        <f>VLOOKUP(B166,'Urbano.Piano inv. forn'!$D$140:$V$159,17,FALSE)</f>
        <v>0</v>
      </c>
      <c r="F168" s="1091"/>
      <c r="G168" s="1091"/>
      <c r="H168" s="1092"/>
      <c r="I168" s="44"/>
      <c r="J168" s="1251" t="s">
        <v>56</v>
      </c>
      <c r="K168" s="1252"/>
      <c r="L168" s="1253"/>
      <c r="M168" s="1090">
        <f>VLOOKUP(B166,'Urbano.Piano inv. forn'!$D$140:$V$159,19,FALSE)</f>
        <v>0</v>
      </c>
      <c r="N168" s="1092"/>
      <c r="O168" s="65"/>
      <c r="P168" s="217" t="s">
        <v>14</v>
      </c>
      <c r="Q168" s="70">
        <f>M168+E168</f>
        <v>0</v>
      </c>
      <c r="S168" s="217" t="s">
        <v>193</v>
      </c>
      <c r="T168" s="1085"/>
      <c r="U168" s="1086"/>
      <c r="V168" s="69"/>
      <c r="W168" s="377"/>
    </row>
    <row r="169" spans="1:23" ht="21.75" customHeight="1" thickBot="1" x14ac:dyDescent="0.3">
      <c r="A169" s="71"/>
      <c r="B169" s="72"/>
      <c r="C169" s="72"/>
      <c r="D169" s="72"/>
      <c r="E169" s="73"/>
      <c r="F169" s="73"/>
      <c r="G169" s="73"/>
      <c r="H169" s="73"/>
      <c r="I169" s="44"/>
      <c r="J169" s="55"/>
      <c r="K169" s="55"/>
      <c r="L169" s="55"/>
      <c r="M169" s="73"/>
      <c r="N169" s="73"/>
      <c r="O169" s="65"/>
      <c r="P169" s="53"/>
      <c r="Q169" s="65"/>
      <c r="S169" s="53"/>
      <c r="T169" s="382"/>
      <c r="U169" s="382"/>
      <c r="V169" s="69"/>
      <c r="W169" s="377"/>
    </row>
    <row r="170" spans="1:23" s="101" customFormat="1" ht="72" customHeight="1" x14ac:dyDescent="0.25">
      <c r="A170" s="1236" t="s">
        <v>194</v>
      </c>
      <c r="B170" s="1238" t="s">
        <v>195</v>
      </c>
      <c r="C170" s="1238" t="s">
        <v>196</v>
      </c>
      <c r="D170" s="212" t="s">
        <v>197</v>
      </c>
      <c r="E170" s="213" t="s">
        <v>198</v>
      </c>
      <c r="F170" s="212" t="s">
        <v>199</v>
      </c>
      <c r="G170" s="212" t="s">
        <v>200</v>
      </c>
      <c r="H170" s="214" t="s">
        <v>168</v>
      </c>
      <c r="I170" s="214" t="s">
        <v>201</v>
      </c>
      <c r="J170" s="214" t="s">
        <v>202</v>
      </c>
      <c r="K170" s="214" t="s">
        <v>444</v>
      </c>
      <c r="L170" s="214" t="s">
        <v>203</v>
      </c>
      <c r="M170" s="214" t="s">
        <v>204</v>
      </c>
      <c r="N170" s="214" t="s">
        <v>205</v>
      </c>
      <c r="O170" s="214" t="s">
        <v>206</v>
      </c>
      <c r="P170" s="214" t="s">
        <v>207</v>
      </c>
      <c r="Q170" s="214" t="s">
        <v>208</v>
      </c>
      <c r="R170" s="214" t="s">
        <v>209</v>
      </c>
      <c r="S170" s="214" t="s">
        <v>210</v>
      </c>
      <c r="T170" s="214" t="s">
        <v>470</v>
      </c>
      <c r="U170" s="1222" t="s">
        <v>211</v>
      </c>
      <c r="V170" s="383"/>
    </row>
    <row r="171" spans="1:23" s="101" customFormat="1" ht="28.5" customHeight="1" thickBot="1" x14ac:dyDescent="0.3">
      <c r="A171" s="1254"/>
      <c r="B171" s="1255"/>
      <c r="C171" s="1255"/>
      <c r="D171" s="215" t="s">
        <v>212</v>
      </c>
      <c r="E171" s="215" t="s">
        <v>213</v>
      </c>
      <c r="F171" s="215" t="s">
        <v>214</v>
      </c>
      <c r="G171" s="215" t="s">
        <v>214</v>
      </c>
      <c r="H171" s="215" t="s">
        <v>84</v>
      </c>
      <c r="I171" s="215" t="s">
        <v>29</v>
      </c>
      <c r="J171" s="215" t="s">
        <v>215</v>
      </c>
      <c r="K171" s="215" t="s">
        <v>216</v>
      </c>
      <c r="L171" s="215" t="s">
        <v>216</v>
      </c>
      <c r="M171" s="215" t="s">
        <v>217</v>
      </c>
      <c r="N171" s="215" t="s">
        <v>216</v>
      </c>
      <c r="O171" s="215" t="s">
        <v>218</v>
      </c>
      <c r="P171" s="215" t="s">
        <v>446</v>
      </c>
      <c r="Q171" s="215" t="s">
        <v>219</v>
      </c>
      <c r="R171" s="215" t="s">
        <v>220</v>
      </c>
      <c r="S171" s="215" t="s">
        <v>221</v>
      </c>
      <c r="T171" s="215" t="s">
        <v>221</v>
      </c>
      <c r="U171" s="1223"/>
      <c r="V171" s="383"/>
    </row>
    <row r="172" spans="1:23" ht="15" customHeight="1" x14ac:dyDescent="0.25">
      <c r="A172" s="1256" t="str">
        <f>B166</f>
        <v>urb.i.1</v>
      </c>
      <c r="B172" s="218">
        <v>1</v>
      </c>
      <c r="C172" s="117"/>
      <c r="D172" s="59"/>
      <c r="E172" s="59"/>
      <c r="F172" s="117"/>
      <c r="G172" s="385"/>
      <c r="H172" s="60"/>
      <c r="I172" s="386"/>
      <c r="J172" s="387"/>
      <c r="K172" s="388"/>
      <c r="L172" s="388"/>
      <c r="M172" s="386"/>
      <c r="N172" s="388"/>
      <c r="O172" s="83"/>
      <c r="P172" s="83"/>
      <c r="Q172" s="386"/>
      <c r="R172" s="386"/>
      <c r="S172" s="386"/>
      <c r="T172" s="389"/>
      <c r="U172" s="390"/>
      <c r="V172" s="260"/>
    </row>
    <row r="173" spans="1:23" x14ac:dyDescent="0.25">
      <c r="A173" s="1256"/>
      <c r="B173" s="219">
        <v>2</v>
      </c>
      <c r="C173" s="58"/>
      <c r="D173" s="52"/>
      <c r="E173" s="52"/>
      <c r="F173" s="58"/>
      <c r="G173" s="391"/>
      <c r="H173" s="60"/>
      <c r="I173" s="392"/>
      <c r="J173" s="393"/>
      <c r="K173" s="388"/>
      <c r="L173" s="394"/>
      <c r="M173" s="392"/>
      <c r="N173" s="394"/>
      <c r="O173" s="74"/>
      <c r="P173" s="74"/>
      <c r="Q173" s="392"/>
      <c r="R173" s="392" t="s">
        <v>222</v>
      </c>
      <c r="S173" s="392"/>
      <c r="T173" s="395"/>
      <c r="U173" s="396"/>
      <c r="V173" s="260"/>
    </row>
    <row r="174" spans="1:23" x14ac:dyDescent="0.25">
      <c r="A174" s="1256"/>
      <c r="B174" s="219">
        <v>3</v>
      </c>
      <c r="C174" s="58"/>
      <c r="D174" s="52"/>
      <c r="E174" s="52"/>
      <c r="F174" s="58"/>
      <c r="G174" s="391"/>
      <c r="H174" s="60"/>
      <c r="I174" s="392"/>
      <c r="J174" s="393"/>
      <c r="K174" s="388"/>
      <c r="L174" s="394"/>
      <c r="M174" s="392"/>
      <c r="N174" s="394"/>
      <c r="O174" s="74"/>
      <c r="P174" s="74"/>
      <c r="Q174" s="392"/>
      <c r="R174" s="392"/>
      <c r="S174" s="392"/>
      <c r="T174" s="395"/>
      <c r="U174" s="396"/>
      <c r="V174" s="260"/>
    </row>
    <row r="175" spans="1:23" x14ac:dyDescent="0.25">
      <c r="A175" s="1256"/>
      <c r="B175" s="219">
        <v>4</v>
      </c>
      <c r="C175" s="58"/>
      <c r="D175" s="52"/>
      <c r="E175" s="52"/>
      <c r="F175" s="58"/>
      <c r="G175" s="391"/>
      <c r="H175" s="60"/>
      <c r="I175" s="392"/>
      <c r="J175" s="393"/>
      <c r="K175" s="388"/>
      <c r="L175" s="394"/>
      <c r="M175" s="392"/>
      <c r="N175" s="394"/>
      <c r="O175" s="74"/>
      <c r="P175" s="74"/>
      <c r="Q175" s="392"/>
      <c r="R175" s="392"/>
      <c r="S175" s="392"/>
      <c r="T175" s="395"/>
      <c r="U175" s="396"/>
      <c r="V175" s="260"/>
    </row>
    <row r="176" spans="1:23" x14ac:dyDescent="0.25">
      <c r="A176" s="1256"/>
      <c r="B176" s="219">
        <v>5</v>
      </c>
      <c r="C176" s="58"/>
      <c r="D176" s="52"/>
      <c r="E176" s="52"/>
      <c r="F176" s="58"/>
      <c r="G176" s="391"/>
      <c r="H176" s="60"/>
      <c r="I176" s="392"/>
      <c r="J176" s="393"/>
      <c r="K176" s="388"/>
      <c r="L176" s="394"/>
      <c r="M176" s="392"/>
      <c r="N176" s="394"/>
      <c r="O176" s="74"/>
      <c r="P176" s="74"/>
      <c r="Q176" s="392"/>
      <c r="R176" s="392"/>
      <c r="S176" s="392"/>
      <c r="T176" s="395"/>
      <c r="U176" s="396"/>
      <c r="V176" s="260"/>
    </row>
    <row r="177" spans="1:23" x14ac:dyDescent="0.25">
      <c r="A177" s="1256"/>
      <c r="B177" s="219">
        <v>6</v>
      </c>
      <c r="C177" s="58"/>
      <c r="D177" s="52"/>
      <c r="E177" s="52"/>
      <c r="F177" s="58"/>
      <c r="G177" s="391"/>
      <c r="H177" s="60"/>
      <c r="I177" s="392"/>
      <c r="J177" s="393"/>
      <c r="K177" s="388"/>
      <c r="L177" s="394"/>
      <c r="M177" s="392"/>
      <c r="N177" s="394"/>
      <c r="O177" s="74"/>
      <c r="P177" s="74"/>
      <c r="Q177" s="392"/>
      <c r="R177" s="392"/>
      <c r="S177" s="392"/>
      <c r="T177" s="395"/>
      <c r="U177" s="396"/>
      <c r="V177" s="260"/>
    </row>
    <row r="178" spans="1:23" x14ac:dyDescent="0.25">
      <c r="A178" s="1256"/>
      <c r="B178" s="219">
        <v>7</v>
      </c>
      <c r="C178" s="58"/>
      <c r="D178" s="52"/>
      <c r="E178" s="52"/>
      <c r="F178" s="58"/>
      <c r="G178" s="391"/>
      <c r="H178" s="60"/>
      <c r="I178" s="392"/>
      <c r="J178" s="393"/>
      <c r="K178" s="388"/>
      <c r="L178" s="394"/>
      <c r="M178" s="392"/>
      <c r="N178" s="394"/>
      <c r="O178" s="74"/>
      <c r="P178" s="74"/>
      <c r="Q178" s="392"/>
      <c r="R178" s="392"/>
      <c r="S178" s="392"/>
      <c r="T178" s="395"/>
      <c r="U178" s="396"/>
      <c r="V178" s="260"/>
    </row>
    <row r="179" spans="1:23" x14ac:dyDescent="0.25">
      <c r="A179" s="1256"/>
      <c r="B179" s="219">
        <v>8</v>
      </c>
      <c r="C179" s="58"/>
      <c r="D179" s="52"/>
      <c r="E179" s="52"/>
      <c r="F179" s="58"/>
      <c r="G179" s="391"/>
      <c r="H179" s="60"/>
      <c r="I179" s="392"/>
      <c r="J179" s="393"/>
      <c r="K179" s="388"/>
      <c r="L179" s="394"/>
      <c r="M179" s="392"/>
      <c r="N179" s="394"/>
      <c r="O179" s="74"/>
      <c r="P179" s="74"/>
      <c r="Q179" s="392"/>
      <c r="R179" s="392"/>
      <c r="S179" s="392"/>
      <c r="T179" s="395"/>
      <c r="U179" s="396"/>
      <c r="V179" s="260"/>
    </row>
    <row r="180" spans="1:23" x14ac:dyDescent="0.25">
      <c r="A180" s="1256"/>
      <c r="B180" s="219">
        <v>9</v>
      </c>
      <c r="C180" s="58"/>
      <c r="D180" s="52"/>
      <c r="E180" s="52"/>
      <c r="F180" s="58"/>
      <c r="G180" s="391"/>
      <c r="H180" s="60"/>
      <c r="I180" s="392"/>
      <c r="J180" s="393"/>
      <c r="K180" s="388"/>
      <c r="L180" s="394"/>
      <c r="M180" s="392"/>
      <c r="N180" s="394"/>
      <c r="O180" s="74"/>
      <c r="P180" s="74"/>
      <c r="Q180" s="392"/>
      <c r="R180" s="392"/>
      <c r="S180" s="392"/>
      <c r="T180" s="395"/>
      <c r="U180" s="396"/>
      <c r="V180" s="260"/>
    </row>
    <row r="181" spans="1:23" ht="15.75" thickBot="1" x14ac:dyDescent="0.3">
      <c r="A181" s="1257"/>
      <c r="B181" s="220">
        <v>10</v>
      </c>
      <c r="C181" s="67"/>
      <c r="D181" s="66"/>
      <c r="E181" s="66"/>
      <c r="F181" s="67"/>
      <c r="G181" s="397"/>
      <c r="H181" s="223"/>
      <c r="I181" s="398"/>
      <c r="J181" s="399"/>
      <c r="K181" s="586"/>
      <c r="L181" s="400"/>
      <c r="M181" s="398"/>
      <c r="N181" s="400"/>
      <c r="O181" s="75"/>
      <c r="P181" s="75"/>
      <c r="Q181" s="398"/>
      <c r="R181" s="398"/>
      <c r="S181" s="398"/>
      <c r="T181" s="401"/>
      <c r="U181" s="402"/>
      <c r="V181" s="260"/>
    </row>
    <row r="182" spans="1:23" ht="25.5" thickBot="1" x14ac:dyDescent="0.3">
      <c r="A182" s="68"/>
      <c r="B182" s="53"/>
      <c r="C182" s="53"/>
      <c r="D182" s="53"/>
      <c r="E182" s="250" t="s">
        <v>223</v>
      </c>
      <c r="F182" s="251">
        <f>COUNTA(F172:F181)</f>
        <v>0</v>
      </c>
      <c r="G182" s="252">
        <f>COUNTA(G172:G181)</f>
        <v>0</v>
      </c>
      <c r="H182" s="403"/>
      <c r="I182" s="403"/>
      <c r="J182" s="404"/>
      <c r="K182" s="404"/>
      <c r="L182" s="403"/>
      <c r="M182" s="1083" t="s">
        <v>354</v>
      </c>
      <c r="N182" s="1084"/>
      <c r="O182" s="587">
        <f>SUM(O172:O181)</f>
        <v>0</v>
      </c>
      <c r="P182" s="588">
        <f>SUM(P172:P181)</f>
        <v>0</v>
      </c>
      <c r="Q182" s="53"/>
      <c r="S182" s="53"/>
      <c r="T182" s="57"/>
      <c r="U182" s="405"/>
      <c r="V182" s="406"/>
      <c r="W182" s="407"/>
    </row>
    <row r="183" spans="1:23" ht="15.75" thickBot="1" x14ac:dyDescent="0.3">
      <c r="A183" s="408"/>
      <c r="B183" s="409"/>
      <c r="C183" s="342"/>
      <c r="D183" s="342"/>
      <c r="E183" s="342"/>
      <c r="F183" s="409"/>
      <c r="G183" s="342"/>
      <c r="H183" s="342"/>
      <c r="I183" s="409"/>
      <c r="J183" s="409"/>
      <c r="K183" s="409"/>
      <c r="L183" s="342"/>
      <c r="M183" s="342"/>
      <c r="N183" s="342"/>
      <c r="O183" s="342"/>
      <c r="P183" s="342"/>
      <c r="Q183" s="342"/>
      <c r="R183" s="342"/>
      <c r="S183" s="342"/>
      <c r="T183" s="410"/>
      <c r="U183" s="411"/>
      <c r="V183" s="348"/>
    </row>
    <row r="184" spans="1:23" ht="15.75" thickBot="1" x14ac:dyDescent="0.3">
      <c r="A184" s="378"/>
      <c r="B184" s="256"/>
      <c r="C184" s="187"/>
      <c r="D184" s="187"/>
      <c r="E184" s="187"/>
      <c r="F184" s="256"/>
      <c r="G184" s="187"/>
      <c r="H184" s="187"/>
      <c r="I184" s="256"/>
      <c r="J184" s="256"/>
      <c r="K184" s="256"/>
      <c r="L184" s="187"/>
      <c r="M184" s="187"/>
      <c r="N184" s="187"/>
      <c r="O184" s="187"/>
      <c r="P184" s="187"/>
      <c r="Q184" s="187"/>
      <c r="R184" s="187"/>
      <c r="S184" s="187"/>
      <c r="T184" s="379"/>
      <c r="U184" s="379"/>
      <c r="V184" s="258"/>
    </row>
    <row r="185" spans="1:23" ht="33.75" customHeight="1" thickBot="1" x14ac:dyDescent="0.3">
      <c r="A185" s="211" t="s">
        <v>9</v>
      </c>
      <c r="B185" s="1100" t="s">
        <v>85</v>
      </c>
      <c r="C185" s="1101"/>
      <c r="E185" s="1224" t="s">
        <v>189</v>
      </c>
      <c r="F185" s="1225"/>
      <c r="G185" s="1104">
        <f>VLOOKUP(B185,'Urbano.Piano inv. forn'!$D$140:$H$159,3,FALSE)</f>
        <v>0</v>
      </c>
      <c r="H185" s="1105"/>
      <c r="I185" s="44"/>
      <c r="J185" s="1224" t="s">
        <v>190</v>
      </c>
      <c r="K185" s="1226"/>
      <c r="L185" s="1225"/>
      <c r="M185" s="1104">
        <f>VLOOKUP(B185,'Urbano.Piano inv. forn'!$D$140:$H$159,4,FALSE)</f>
        <v>0</v>
      </c>
      <c r="N185" s="1105"/>
      <c r="P185" s="216" t="s">
        <v>191</v>
      </c>
      <c r="Q185" s="380"/>
      <c r="S185" s="217" t="s">
        <v>192</v>
      </c>
      <c r="T185" s="1085"/>
      <c r="U185" s="1086"/>
      <c r="V185" s="260"/>
    </row>
    <row r="186" spans="1:23" ht="13.5" customHeight="1" thickBot="1" x14ac:dyDescent="0.3">
      <c r="A186" s="68"/>
      <c r="B186" s="54"/>
      <c r="C186" s="54"/>
      <c r="E186" s="55"/>
      <c r="F186" s="55"/>
      <c r="G186" s="56"/>
      <c r="H186" s="56"/>
      <c r="I186" s="44"/>
      <c r="J186" s="55"/>
      <c r="K186" s="55"/>
      <c r="L186" s="55"/>
      <c r="M186" s="56"/>
      <c r="N186" s="56"/>
      <c r="P186" s="57"/>
      <c r="S186" s="53"/>
      <c r="T186" s="381"/>
      <c r="V186" s="69"/>
      <c r="W186" s="377"/>
    </row>
    <row r="187" spans="1:23" ht="33.75" customHeight="1" thickBot="1" x14ac:dyDescent="0.3">
      <c r="A187" s="1248" t="s">
        <v>12</v>
      </c>
      <c r="B187" s="1249"/>
      <c r="C187" s="1249"/>
      <c r="D187" s="1250"/>
      <c r="E187" s="1090">
        <f>VLOOKUP(B185,'Urbano.Piano inv. forn'!$D$140:$V$159,17,FALSE)</f>
        <v>0</v>
      </c>
      <c r="F187" s="1091"/>
      <c r="G187" s="1091"/>
      <c r="H187" s="1092"/>
      <c r="I187" s="44"/>
      <c r="J187" s="1251" t="s">
        <v>56</v>
      </c>
      <c r="K187" s="1252"/>
      <c r="L187" s="1253"/>
      <c r="M187" s="1090">
        <f>VLOOKUP(B185,'Urbano.Piano inv. forn'!$D$140:$V$159,19,FALSE)</f>
        <v>0</v>
      </c>
      <c r="N187" s="1092"/>
      <c r="O187" s="65"/>
      <c r="P187" s="217" t="s">
        <v>14</v>
      </c>
      <c r="Q187" s="70">
        <f>M187+E187</f>
        <v>0</v>
      </c>
      <c r="S187" s="217" t="s">
        <v>193</v>
      </c>
      <c r="T187" s="1085"/>
      <c r="U187" s="1086"/>
      <c r="V187" s="69"/>
      <c r="W187" s="377"/>
    </row>
    <row r="188" spans="1:23" ht="21.75" customHeight="1" thickBot="1" x14ac:dyDescent="0.3">
      <c r="A188" s="71"/>
      <c r="B188" s="72"/>
      <c r="C188" s="72"/>
      <c r="D188" s="72"/>
      <c r="E188" s="73"/>
      <c r="F188" s="73"/>
      <c r="G188" s="73"/>
      <c r="H188" s="73"/>
      <c r="I188" s="44"/>
      <c r="J188" s="55"/>
      <c r="K188" s="55"/>
      <c r="L188" s="55"/>
      <c r="M188" s="73"/>
      <c r="N188" s="73"/>
      <c r="O188" s="65"/>
      <c r="P188" s="53"/>
      <c r="Q188" s="65"/>
      <c r="S188" s="53"/>
      <c r="T188" s="382"/>
      <c r="U188" s="382"/>
      <c r="V188" s="69"/>
      <c r="W188" s="377"/>
    </row>
    <row r="189" spans="1:23" s="101" customFormat="1" ht="72" customHeight="1" x14ac:dyDescent="0.25">
      <c r="A189" s="1236" t="s">
        <v>194</v>
      </c>
      <c r="B189" s="1238" t="s">
        <v>195</v>
      </c>
      <c r="C189" s="1238" t="s">
        <v>196</v>
      </c>
      <c r="D189" s="212" t="s">
        <v>197</v>
      </c>
      <c r="E189" s="213" t="s">
        <v>198</v>
      </c>
      <c r="F189" s="212" t="s">
        <v>199</v>
      </c>
      <c r="G189" s="212" t="s">
        <v>200</v>
      </c>
      <c r="H189" s="214" t="s">
        <v>168</v>
      </c>
      <c r="I189" s="214" t="s">
        <v>201</v>
      </c>
      <c r="J189" s="214" t="s">
        <v>202</v>
      </c>
      <c r="K189" s="214" t="s">
        <v>444</v>
      </c>
      <c r="L189" s="214" t="s">
        <v>203</v>
      </c>
      <c r="M189" s="214" t="s">
        <v>204</v>
      </c>
      <c r="N189" s="214" t="s">
        <v>205</v>
      </c>
      <c r="O189" s="214" t="s">
        <v>206</v>
      </c>
      <c r="P189" s="214" t="s">
        <v>207</v>
      </c>
      <c r="Q189" s="214" t="s">
        <v>208</v>
      </c>
      <c r="R189" s="214" t="s">
        <v>209</v>
      </c>
      <c r="S189" s="214" t="s">
        <v>210</v>
      </c>
      <c r="T189" s="214" t="s">
        <v>470</v>
      </c>
      <c r="U189" s="1222" t="s">
        <v>211</v>
      </c>
      <c r="V189" s="383"/>
    </row>
    <row r="190" spans="1:23" s="101" customFormat="1" ht="28.5" customHeight="1" thickBot="1" x14ac:dyDescent="0.3">
      <c r="A190" s="1254"/>
      <c r="B190" s="1255"/>
      <c r="C190" s="1255"/>
      <c r="D190" s="215" t="s">
        <v>212</v>
      </c>
      <c r="E190" s="215" t="s">
        <v>213</v>
      </c>
      <c r="F190" s="215" t="s">
        <v>214</v>
      </c>
      <c r="G190" s="215" t="s">
        <v>214</v>
      </c>
      <c r="H190" s="215" t="s">
        <v>84</v>
      </c>
      <c r="I190" s="215" t="s">
        <v>29</v>
      </c>
      <c r="J190" s="215" t="s">
        <v>215</v>
      </c>
      <c r="K190" s="215" t="s">
        <v>216</v>
      </c>
      <c r="L190" s="215" t="s">
        <v>216</v>
      </c>
      <c r="M190" s="215" t="s">
        <v>217</v>
      </c>
      <c r="N190" s="215" t="s">
        <v>216</v>
      </c>
      <c r="O190" s="215" t="s">
        <v>218</v>
      </c>
      <c r="P190" s="215" t="s">
        <v>446</v>
      </c>
      <c r="Q190" s="215" t="s">
        <v>219</v>
      </c>
      <c r="R190" s="215" t="s">
        <v>220</v>
      </c>
      <c r="S190" s="215" t="s">
        <v>221</v>
      </c>
      <c r="T190" s="215" t="s">
        <v>221</v>
      </c>
      <c r="U190" s="1223"/>
      <c r="V190" s="383"/>
    </row>
    <row r="191" spans="1:23" ht="15" customHeight="1" x14ac:dyDescent="0.25">
      <c r="A191" s="1256" t="str">
        <f>B185</f>
        <v>urb.i.1</v>
      </c>
      <c r="B191" s="218">
        <v>1</v>
      </c>
      <c r="C191" s="117"/>
      <c r="D191" s="59"/>
      <c r="E191" s="59"/>
      <c r="F191" s="117"/>
      <c r="G191" s="385"/>
      <c r="H191" s="60"/>
      <c r="I191" s="386"/>
      <c r="J191" s="387"/>
      <c r="K191" s="388"/>
      <c r="L191" s="388"/>
      <c r="M191" s="386"/>
      <c r="N191" s="388"/>
      <c r="O191" s="83"/>
      <c r="P191" s="83"/>
      <c r="Q191" s="386"/>
      <c r="R191" s="386"/>
      <c r="S191" s="386"/>
      <c r="T191" s="389"/>
      <c r="U191" s="390"/>
      <c r="V191" s="260"/>
    </row>
    <row r="192" spans="1:23" x14ac:dyDescent="0.25">
      <c r="A192" s="1256"/>
      <c r="B192" s="219">
        <v>2</v>
      </c>
      <c r="C192" s="58"/>
      <c r="D192" s="52"/>
      <c r="E192" s="52"/>
      <c r="F192" s="58"/>
      <c r="G192" s="391"/>
      <c r="H192" s="60"/>
      <c r="I192" s="392"/>
      <c r="J192" s="393"/>
      <c r="K192" s="388"/>
      <c r="L192" s="394"/>
      <c r="M192" s="392"/>
      <c r="N192" s="394"/>
      <c r="O192" s="74"/>
      <c r="P192" s="74"/>
      <c r="Q192" s="392"/>
      <c r="R192" s="392" t="s">
        <v>222</v>
      </c>
      <c r="S192" s="392"/>
      <c r="T192" s="395"/>
      <c r="U192" s="396"/>
      <c r="V192" s="260"/>
    </row>
    <row r="193" spans="1:23" x14ac:dyDescent="0.25">
      <c r="A193" s="1256"/>
      <c r="B193" s="219">
        <v>3</v>
      </c>
      <c r="C193" s="58"/>
      <c r="D193" s="52"/>
      <c r="E193" s="52"/>
      <c r="F193" s="58"/>
      <c r="G193" s="391"/>
      <c r="H193" s="60"/>
      <c r="I193" s="392"/>
      <c r="J193" s="393"/>
      <c r="K193" s="388"/>
      <c r="L193" s="394"/>
      <c r="M193" s="392"/>
      <c r="N193" s="394"/>
      <c r="O193" s="74"/>
      <c r="P193" s="74"/>
      <c r="Q193" s="392"/>
      <c r="R193" s="392"/>
      <c r="S193" s="392"/>
      <c r="T193" s="395"/>
      <c r="U193" s="396"/>
      <c r="V193" s="260"/>
    </row>
    <row r="194" spans="1:23" x14ac:dyDescent="0.25">
      <c r="A194" s="1256"/>
      <c r="B194" s="219">
        <v>4</v>
      </c>
      <c r="C194" s="58"/>
      <c r="D194" s="52"/>
      <c r="E194" s="52"/>
      <c r="F194" s="58"/>
      <c r="G194" s="391"/>
      <c r="H194" s="60"/>
      <c r="I194" s="392"/>
      <c r="J194" s="393"/>
      <c r="K194" s="388"/>
      <c r="L194" s="394"/>
      <c r="M194" s="392"/>
      <c r="N194" s="394"/>
      <c r="O194" s="74"/>
      <c r="P194" s="74"/>
      <c r="Q194" s="392"/>
      <c r="R194" s="392"/>
      <c r="S194" s="392"/>
      <c r="T194" s="395"/>
      <c r="U194" s="396"/>
      <c r="V194" s="260"/>
    </row>
    <row r="195" spans="1:23" x14ac:dyDescent="0.25">
      <c r="A195" s="1256"/>
      <c r="B195" s="219">
        <v>5</v>
      </c>
      <c r="C195" s="58"/>
      <c r="D195" s="52"/>
      <c r="E195" s="52"/>
      <c r="F195" s="58"/>
      <c r="G195" s="391"/>
      <c r="H195" s="60"/>
      <c r="I195" s="392"/>
      <c r="J195" s="393"/>
      <c r="K195" s="388"/>
      <c r="L195" s="394"/>
      <c r="M195" s="392"/>
      <c r="N195" s="394"/>
      <c r="O195" s="74"/>
      <c r="P195" s="74"/>
      <c r="Q195" s="392"/>
      <c r="R195" s="392"/>
      <c r="S195" s="392"/>
      <c r="T195" s="395"/>
      <c r="U195" s="396"/>
      <c r="V195" s="260"/>
    </row>
    <row r="196" spans="1:23" x14ac:dyDescent="0.25">
      <c r="A196" s="1256"/>
      <c r="B196" s="219">
        <v>6</v>
      </c>
      <c r="C196" s="58"/>
      <c r="D196" s="52"/>
      <c r="E196" s="52"/>
      <c r="F196" s="58"/>
      <c r="G196" s="391"/>
      <c r="H196" s="60"/>
      <c r="I196" s="392"/>
      <c r="J196" s="393"/>
      <c r="K196" s="388"/>
      <c r="L196" s="394"/>
      <c r="M196" s="392"/>
      <c r="N196" s="394"/>
      <c r="O196" s="74"/>
      <c r="P196" s="74"/>
      <c r="Q196" s="392"/>
      <c r="R196" s="392"/>
      <c r="S196" s="392"/>
      <c r="T196" s="395"/>
      <c r="U196" s="396"/>
      <c r="V196" s="260"/>
    </row>
    <row r="197" spans="1:23" x14ac:dyDescent="0.25">
      <c r="A197" s="1256"/>
      <c r="B197" s="219">
        <v>7</v>
      </c>
      <c r="C197" s="58"/>
      <c r="D197" s="52"/>
      <c r="E197" s="52"/>
      <c r="F197" s="58"/>
      <c r="G197" s="391"/>
      <c r="H197" s="60"/>
      <c r="I197" s="392"/>
      <c r="J197" s="393"/>
      <c r="K197" s="388"/>
      <c r="L197" s="394"/>
      <c r="M197" s="392"/>
      <c r="N197" s="394"/>
      <c r="O197" s="74"/>
      <c r="P197" s="74"/>
      <c r="Q197" s="392"/>
      <c r="R197" s="392"/>
      <c r="S197" s="392"/>
      <c r="T197" s="395"/>
      <c r="U197" s="396"/>
      <c r="V197" s="260"/>
    </row>
    <row r="198" spans="1:23" x14ac:dyDescent="0.25">
      <c r="A198" s="1256"/>
      <c r="B198" s="219">
        <v>8</v>
      </c>
      <c r="C198" s="58"/>
      <c r="D198" s="52"/>
      <c r="E198" s="52"/>
      <c r="F198" s="58"/>
      <c r="G198" s="391"/>
      <c r="H198" s="60"/>
      <c r="I198" s="392"/>
      <c r="J198" s="393"/>
      <c r="K198" s="388"/>
      <c r="L198" s="394"/>
      <c r="M198" s="392"/>
      <c r="N198" s="394"/>
      <c r="O198" s="74"/>
      <c r="P198" s="74"/>
      <c r="Q198" s="392"/>
      <c r="R198" s="392"/>
      <c r="S198" s="392"/>
      <c r="T198" s="395"/>
      <c r="U198" s="396"/>
      <c r="V198" s="260"/>
    </row>
    <row r="199" spans="1:23" x14ac:dyDescent="0.25">
      <c r="A199" s="1256"/>
      <c r="B199" s="219">
        <v>9</v>
      </c>
      <c r="C199" s="58"/>
      <c r="D199" s="52"/>
      <c r="E199" s="52"/>
      <c r="F199" s="58"/>
      <c r="G199" s="391"/>
      <c r="H199" s="60"/>
      <c r="I199" s="392"/>
      <c r="J199" s="393"/>
      <c r="K199" s="388"/>
      <c r="L199" s="394"/>
      <c r="M199" s="392"/>
      <c r="N199" s="394"/>
      <c r="O199" s="74"/>
      <c r="P199" s="74"/>
      <c r="Q199" s="392"/>
      <c r="R199" s="392"/>
      <c r="S199" s="392"/>
      <c r="T199" s="395"/>
      <c r="U199" s="396"/>
      <c r="V199" s="260"/>
    </row>
    <row r="200" spans="1:23" ht="15.75" thickBot="1" x14ac:dyDescent="0.3">
      <c r="A200" s="1257"/>
      <c r="B200" s="220">
        <v>10</v>
      </c>
      <c r="C200" s="67"/>
      <c r="D200" s="66"/>
      <c r="E200" s="66"/>
      <c r="F200" s="67"/>
      <c r="G200" s="397"/>
      <c r="H200" s="223"/>
      <c r="I200" s="398"/>
      <c r="J200" s="399"/>
      <c r="K200" s="586"/>
      <c r="L200" s="400"/>
      <c r="M200" s="398"/>
      <c r="N200" s="400"/>
      <c r="O200" s="75"/>
      <c r="P200" s="75"/>
      <c r="Q200" s="398"/>
      <c r="R200" s="398"/>
      <c r="S200" s="398"/>
      <c r="T200" s="401"/>
      <c r="U200" s="402"/>
      <c r="V200" s="260"/>
    </row>
    <row r="201" spans="1:23" ht="25.5" thickBot="1" x14ac:dyDescent="0.3">
      <c r="A201" s="68"/>
      <c r="B201" s="53"/>
      <c r="C201" s="53"/>
      <c r="D201" s="53"/>
      <c r="E201" s="250" t="s">
        <v>223</v>
      </c>
      <c r="F201" s="251">
        <f>COUNTA(F191:F200)</f>
        <v>0</v>
      </c>
      <c r="G201" s="252">
        <f>COUNTA(G191:G200)</f>
        <v>0</v>
      </c>
      <c r="H201" s="403"/>
      <c r="I201" s="403"/>
      <c r="J201" s="404"/>
      <c r="K201" s="404"/>
      <c r="L201" s="403"/>
      <c r="M201" s="1083" t="s">
        <v>354</v>
      </c>
      <c r="N201" s="1084"/>
      <c r="O201" s="587">
        <f>SUM(O191:O200)</f>
        <v>0</v>
      </c>
      <c r="P201" s="588">
        <f>SUM(P191:P200)</f>
        <v>0</v>
      </c>
      <c r="Q201" s="53"/>
      <c r="S201" s="53"/>
      <c r="T201" s="57"/>
      <c r="U201" s="405"/>
      <c r="V201" s="406"/>
      <c r="W201" s="407"/>
    </row>
    <row r="202" spans="1:23" ht="15.75" thickBot="1" x14ac:dyDescent="0.3">
      <c r="A202" s="408"/>
      <c r="B202" s="409"/>
      <c r="C202" s="342"/>
      <c r="D202" s="342"/>
      <c r="E202" s="342"/>
      <c r="F202" s="409"/>
      <c r="G202" s="342"/>
      <c r="H202" s="342"/>
      <c r="I202" s="409"/>
      <c r="J202" s="409"/>
      <c r="K202" s="409"/>
      <c r="L202" s="342"/>
      <c r="M202" s="342"/>
      <c r="N202" s="342"/>
      <c r="O202" s="342"/>
      <c r="P202" s="342"/>
      <c r="Q202" s="342"/>
      <c r="R202" s="342"/>
      <c r="S202" s="342"/>
      <c r="T202" s="410"/>
      <c r="U202" s="411"/>
      <c r="V202" s="348"/>
    </row>
    <row r="203" spans="1:23" ht="15.75" thickBot="1" x14ac:dyDescent="0.3">
      <c r="A203" s="378"/>
      <c r="B203" s="256"/>
      <c r="C203" s="187"/>
      <c r="D203" s="187"/>
      <c r="E203" s="187"/>
      <c r="F203" s="256"/>
      <c r="G203" s="187"/>
      <c r="H203" s="187"/>
      <c r="I203" s="256"/>
      <c r="J203" s="256"/>
      <c r="K203" s="256"/>
      <c r="L203" s="187"/>
      <c r="M203" s="187"/>
      <c r="N203" s="187"/>
      <c r="O203" s="187"/>
      <c r="P203" s="187"/>
      <c r="Q203" s="187"/>
      <c r="R203" s="187"/>
      <c r="S203" s="187"/>
      <c r="T203" s="379"/>
      <c r="U203" s="379"/>
      <c r="V203" s="258"/>
    </row>
    <row r="204" spans="1:23" ht="33.75" customHeight="1" thickBot="1" x14ac:dyDescent="0.3">
      <c r="A204" s="211" t="s">
        <v>9</v>
      </c>
      <c r="B204" s="1100" t="s">
        <v>85</v>
      </c>
      <c r="C204" s="1101"/>
      <c r="E204" s="1224" t="s">
        <v>189</v>
      </c>
      <c r="F204" s="1225"/>
      <c r="G204" s="1104">
        <f>VLOOKUP(B204,'Urbano.Piano inv. forn'!$D$140:$H$159,3,FALSE)</f>
        <v>0</v>
      </c>
      <c r="H204" s="1105"/>
      <c r="I204" s="44"/>
      <c r="J204" s="1224" t="s">
        <v>190</v>
      </c>
      <c r="K204" s="1226"/>
      <c r="L204" s="1225"/>
      <c r="M204" s="1104">
        <f>VLOOKUP(B204,'Urbano.Piano inv. forn'!$D$140:$H$159,4,FALSE)</f>
        <v>0</v>
      </c>
      <c r="N204" s="1105"/>
      <c r="P204" s="216" t="s">
        <v>191</v>
      </c>
      <c r="Q204" s="380"/>
      <c r="S204" s="217" t="s">
        <v>192</v>
      </c>
      <c r="T204" s="1085"/>
      <c r="U204" s="1086"/>
      <c r="V204" s="260"/>
    </row>
    <row r="205" spans="1:23" ht="13.5" customHeight="1" thickBot="1" x14ac:dyDescent="0.3">
      <c r="A205" s="68"/>
      <c r="B205" s="54"/>
      <c r="C205" s="54"/>
      <c r="E205" s="55"/>
      <c r="F205" s="55"/>
      <c r="G205" s="56"/>
      <c r="H205" s="56"/>
      <c r="I205" s="44"/>
      <c r="J205" s="55"/>
      <c r="K205" s="55"/>
      <c r="L205" s="55"/>
      <c r="M205" s="56"/>
      <c r="N205" s="56"/>
      <c r="P205" s="57"/>
      <c r="S205" s="53"/>
      <c r="T205" s="381"/>
      <c r="V205" s="69"/>
      <c r="W205" s="377"/>
    </row>
    <row r="206" spans="1:23" ht="33.75" customHeight="1" thickBot="1" x14ac:dyDescent="0.3">
      <c r="A206" s="1248" t="s">
        <v>12</v>
      </c>
      <c r="B206" s="1249"/>
      <c r="C206" s="1249"/>
      <c r="D206" s="1250"/>
      <c r="E206" s="1090">
        <f>VLOOKUP(B204,'Urbano.Piano inv. forn'!$D$140:$V$159,17,FALSE)</f>
        <v>0</v>
      </c>
      <c r="F206" s="1091"/>
      <c r="G206" s="1091"/>
      <c r="H206" s="1092"/>
      <c r="I206" s="44"/>
      <c r="J206" s="1251" t="s">
        <v>56</v>
      </c>
      <c r="K206" s="1252"/>
      <c r="L206" s="1253"/>
      <c r="M206" s="1090">
        <f>VLOOKUP(B204,'Urbano.Piano inv. forn'!$D$140:$V$159,19,FALSE)</f>
        <v>0</v>
      </c>
      <c r="N206" s="1092"/>
      <c r="O206" s="65"/>
      <c r="P206" s="217" t="s">
        <v>14</v>
      </c>
      <c r="Q206" s="70">
        <f>M206+E206</f>
        <v>0</v>
      </c>
      <c r="S206" s="217" t="s">
        <v>193</v>
      </c>
      <c r="T206" s="1085"/>
      <c r="U206" s="1086"/>
      <c r="V206" s="69"/>
      <c r="W206" s="377"/>
    </row>
    <row r="207" spans="1:23" ht="21.75" customHeight="1" thickBot="1" x14ac:dyDescent="0.3">
      <c r="A207" s="71"/>
      <c r="B207" s="72"/>
      <c r="C207" s="72"/>
      <c r="D207" s="72"/>
      <c r="E207" s="73"/>
      <c r="F207" s="73"/>
      <c r="G207" s="73"/>
      <c r="H207" s="73"/>
      <c r="I207" s="44"/>
      <c r="J207" s="55"/>
      <c r="K207" s="55"/>
      <c r="L207" s="55"/>
      <c r="M207" s="73"/>
      <c r="N207" s="73"/>
      <c r="O207" s="65"/>
      <c r="P207" s="53"/>
      <c r="Q207" s="65"/>
      <c r="S207" s="53"/>
      <c r="T207" s="382"/>
      <c r="U207" s="382"/>
      <c r="V207" s="69"/>
      <c r="W207" s="377"/>
    </row>
    <row r="208" spans="1:23" s="101" customFormat="1" ht="72" customHeight="1" x14ac:dyDescent="0.25">
      <c r="A208" s="1236" t="s">
        <v>194</v>
      </c>
      <c r="B208" s="1238" t="s">
        <v>195</v>
      </c>
      <c r="C208" s="1238" t="s">
        <v>196</v>
      </c>
      <c r="D208" s="212" t="s">
        <v>197</v>
      </c>
      <c r="E208" s="213" t="s">
        <v>198</v>
      </c>
      <c r="F208" s="212" t="s">
        <v>199</v>
      </c>
      <c r="G208" s="212" t="s">
        <v>200</v>
      </c>
      <c r="H208" s="214" t="s">
        <v>168</v>
      </c>
      <c r="I208" s="214" t="s">
        <v>201</v>
      </c>
      <c r="J208" s="214" t="s">
        <v>202</v>
      </c>
      <c r="K208" s="214" t="s">
        <v>444</v>
      </c>
      <c r="L208" s="214" t="s">
        <v>203</v>
      </c>
      <c r="M208" s="214" t="s">
        <v>204</v>
      </c>
      <c r="N208" s="214" t="s">
        <v>205</v>
      </c>
      <c r="O208" s="214" t="s">
        <v>206</v>
      </c>
      <c r="P208" s="214" t="s">
        <v>207</v>
      </c>
      <c r="Q208" s="214" t="s">
        <v>208</v>
      </c>
      <c r="R208" s="214" t="s">
        <v>209</v>
      </c>
      <c r="S208" s="214" t="s">
        <v>210</v>
      </c>
      <c r="T208" s="214" t="s">
        <v>470</v>
      </c>
      <c r="U208" s="1222" t="s">
        <v>211</v>
      </c>
      <c r="V208" s="383"/>
    </row>
    <row r="209" spans="1:23" s="101" customFormat="1" ht="28.5" customHeight="1" thickBot="1" x14ac:dyDescent="0.3">
      <c r="A209" s="1254"/>
      <c r="B209" s="1255"/>
      <c r="C209" s="1255"/>
      <c r="D209" s="215" t="s">
        <v>212</v>
      </c>
      <c r="E209" s="215" t="s">
        <v>213</v>
      </c>
      <c r="F209" s="215" t="s">
        <v>214</v>
      </c>
      <c r="G209" s="215" t="s">
        <v>214</v>
      </c>
      <c r="H209" s="215" t="s">
        <v>84</v>
      </c>
      <c r="I209" s="215" t="s">
        <v>29</v>
      </c>
      <c r="J209" s="215" t="s">
        <v>215</v>
      </c>
      <c r="K209" s="215" t="s">
        <v>216</v>
      </c>
      <c r="L209" s="215" t="s">
        <v>216</v>
      </c>
      <c r="M209" s="215" t="s">
        <v>217</v>
      </c>
      <c r="N209" s="215" t="s">
        <v>216</v>
      </c>
      <c r="O209" s="215" t="s">
        <v>218</v>
      </c>
      <c r="P209" s="215" t="s">
        <v>446</v>
      </c>
      <c r="Q209" s="215" t="s">
        <v>219</v>
      </c>
      <c r="R209" s="215" t="s">
        <v>220</v>
      </c>
      <c r="S209" s="215" t="s">
        <v>221</v>
      </c>
      <c r="T209" s="215" t="s">
        <v>221</v>
      </c>
      <c r="U209" s="1223"/>
      <c r="V209" s="383"/>
    </row>
    <row r="210" spans="1:23" ht="15" customHeight="1" x14ac:dyDescent="0.25">
      <c r="A210" s="1256" t="str">
        <f>B204</f>
        <v>urb.i.1</v>
      </c>
      <c r="B210" s="218">
        <v>1</v>
      </c>
      <c r="C210" s="117"/>
      <c r="D210" s="59"/>
      <c r="E210" s="59"/>
      <c r="F210" s="117"/>
      <c r="G210" s="385"/>
      <c r="H210" s="60"/>
      <c r="I210" s="386"/>
      <c r="J210" s="387"/>
      <c r="K210" s="388"/>
      <c r="L210" s="388"/>
      <c r="M210" s="386"/>
      <c r="N210" s="388"/>
      <c r="O210" s="83"/>
      <c r="P210" s="83"/>
      <c r="Q210" s="386"/>
      <c r="R210" s="386"/>
      <c r="S210" s="386"/>
      <c r="T210" s="389"/>
      <c r="U210" s="390"/>
      <c r="V210" s="260"/>
    </row>
    <row r="211" spans="1:23" x14ac:dyDescent="0.25">
      <c r="A211" s="1256"/>
      <c r="B211" s="219">
        <v>2</v>
      </c>
      <c r="C211" s="58"/>
      <c r="D211" s="52"/>
      <c r="E211" s="52"/>
      <c r="F211" s="58"/>
      <c r="G211" s="391"/>
      <c r="H211" s="60"/>
      <c r="I211" s="392"/>
      <c r="J211" s="393"/>
      <c r="K211" s="388"/>
      <c r="L211" s="394"/>
      <c r="M211" s="392"/>
      <c r="N211" s="394"/>
      <c r="O211" s="74"/>
      <c r="P211" s="74"/>
      <c r="Q211" s="392"/>
      <c r="R211" s="392" t="s">
        <v>222</v>
      </c>
      <c r="S211" s="392"/>
      <c r="T211" s="395"/>
      <c r="U211" s="396"/>
      <c r="V211" s="260"/>
    </row>
    <row r="212" spans="1:23" x14ac:dyDescent="0.25">
      <c r="A212" s="1256"/>
      <c r="B212" s="219">
        <v>3</v>
      </c>
      <c r="C212" s="58"/>
      <c r="D212" s="52"/>
      <c r="E212" s="52"/>
      <c r="F212" s="58"/>
      <c r="G212" s="391"/>
      <c r="H212" s="60"/>
      <c r="I212" s="392"/>
      <c r="J212" s="393"/>
      <c r="K212" s="388"/>
      <c r="L212" s="394"/>
      <c r="M212" s="392"/>
      <c r="N212" s="394"/>
      <c r="O212" s="74"/>
      <c r="P212" s="74"/>
      <c r="Q212" s="392"/>
      <c r="R212" s="392"/>
      <c r="S212" s="392"/>
      <c r="T212" s="395"/>
      <c r="U212" s="396"/>
      <c r="V212" s="260"/>
    </row>
    <row r="213" spans="1:23" x14ac:dyDescent="0.25">
      <c r="A213" s="1256"/>
      <c r="B213" s="219">
        <v>4</v>
      </c>
      <c r="C213" s="58"/>
      <c r="D213" s="52"/>
      <c r="E213" s="52"/>
      <c r="F213" s="58"/>
      <c r="G213" s="391"/>
      <c r="H213" s="60"/>
      <c r="I213" s="392"/>
      <c r="J213" s="393"/>
      <c r="K213" s="388"/>
      <c r="L213" s="394"/>
      <c r="M213" s="392"/>
      <c r="N213" s="394"/>
      <c r="O213" s="74"/>
      <c r="P213" s="74"/>
      <c r="Q213" s="392"/>
      <c r="R213" s="392"/>
      <c r="S213" s="392"/>
      <c r="T213" s="395"/>
      <c r="U213" s="396"/>
      <c r="V213" s="260"/>
    </row>
    <row r="214" spans="1:23" x14ac:dyDescent="0.25">
      <c r="A214" s="1256"/>
      <c r="B214" s="219">
        <v>5</v>
      </c>
      <c r="C214" s="58"/>
      <c r="D214" s="52"/>
      <c r="E214" s="52"/>
      <c r="F214" s="58"/>
      <c r="G214" s="391"/>
      <c r="H214" s="60"/>
      <c r="I214" s="392"/>
      <c r="J214" s="393"/>
      <c r="K214" s="388"/>
      <c r="L214" s="394"/>
      <c r="M214" s="392"/>
      <c r="N214" s="394"/>
      <c r="O214" s="74"/>
      <c r="P214" s="74"/>
      <c r="Q214" s="392"/>
      <c r="R214" s="392"/>
      <c r="S214" s="392"/>
      <c r="T214" s="395"/>
      <c r="U214" s="396"/>
      <c r="V214" s="260"/>
    </row>
    <row r="215" spans="1:23" x14ac:dyDescent="0.25">
      <c r="A215" s="1256"/>
      <c r="B215" s="219">
        <v>6</v>
      </c>
      <c r="C215" s="58"/>
      <c r="D215" s="52"/>
      <c r="E215" s="52"/>
      <c r="F215" s="58"/>
      <c r="G215" s="391"/>
      <c r="H215" s="60"/>
      <c r="I215" s="392"/>
      <c r="J215" s="393"/>
      <c r="K215" s="388"/>
      <c r="L215" s="394"/>
      <c r="M215" s="392"/>
      <c r="N215" s="394"/>
      <c r="O215" s="74"/>
      <c r="P215" s="74"/>
      <c r="Q215" s="392"/>
      <c r="R215" s="392"/>
      <c r="S215" s="392"/>
      <c r="T215" s="395"/>
      <c r="U215" s="396"/>
      <c r="V215" s="260"/>
    </row>
    <row r="216" spans="1:23" x14ac:dyDescent="0.25">
      <c r="A216" s="1256"/>
      <c r="B216" s="219">
        <v>7</v>
      </c>
      <c r="C216" s="58"/>
      <c r="D216" s="52"/>
      <c r="E216" s="52"/>
      <c r="F216" s="58"/>
      <c r="G216" s="391"/>
      <c r="H216" s="60"/>
      <c r="I216" s="392"/>
      <c r="J216" s="393"/>
      <c r="K216" s="388"/>
      <c r="L216" s="394"/>
      <c r="M216" s="392"/>
      <c r="N216" s="394"/>
      <c r="O216" s="74"/>
      <c r="P216" s="74"/>
      <c r="Q216" s="392"/>
      <c r="R216" s="392"/>
      <c r="S216" s="392"/>
      <c r="T216" s="395"/>
      <c r="U216" s="396"/>
      <c r="V216" s="260"/>
    </row>
    <row r="217" spans="1:23" x14ac:dyDescent="0.25">
      <c r="A217" s="1256"/>
      <c r="B217" s="219">
        <v>8</v>
      </c>
      <c r="C217" s="58"/>
      <c r="D217" s="52"/>
      <c r="E217" s="52"/>
      <c r="F217" s="58"/>
      <c r="G217" s="391"/>
      <c r="H217" s="60"/>
      <c r="I217" s="392"/>
      <c r="J217" s="393"/>
      <c r="K217" s="388"/>
      <c r="L217" s="394"/>
      <c r="M217" s="392"/>
      <c r="N217" s="394"/>
      <c r="O217" s="74"/>
      <c r="P217" s="74"/>
      <c r="Q217" s="392"/>
      <c r="R217" s="392"/>
      <c r="S217" s="392"/>
      <c r="T217" s="395"/>
      <c r="U217" s="396"/>
      <c r="V217" s="260"/>
    </row>
    <row r="218" spans="1:23" x14ac:dyDescent="0.25">
      <c r="A218" s="1256"/>
      <c r="B218" s="219">
        <v>9</v>
      </c>
      <c r="C218" s="58"/>
      <c r="D218" s="52"/>
      <c r="E218" s="52"/>
      <c r="F218" s="58"/>
      <c r="G218" s="391"/>
      <c r="H218" s="60"/>
      <c r="I218" s="392"/>
      <c r="J218" s="393"/>
      <c r="K218" s="388"/>
      <c r="L218" s="394"/>
      <c r="M218" s="392"/>
      <c r="N218" s="394"/>
      <c r="O218" s="74"/>
      <c r="P218" s="74"/>
      <c r="Q218" s="392"/>
      <c r="R218" s="392"/>
      <c r="S218" s="392"/>
      <c r="T218" s="395"/>
      <c r="U218" s="396"/>
      <c r="V218" s="260"/>
    </row>
    <row r="219" spans="1:23" ht="15.75" thickBot="1" x14ac:dyDescent="0.3">
      <c r="A219" s="1257"/>
      <c r="B219" s="220">
        <v>10</v>
      </c>
      <c r="C219" s="67"/>
      <c r="D219" s="66"/>
      <c r="E219" s="66"/>
      <c r="F219" s="67"/>
      <c r="G219" s="397"/>
      <c r="H219" s="223"/>
      <c r="I219" s="398"/>
      <c r="J219" s="399"/>
      <c r="K219" s="586"/>
      <c r="L219" s="400"/>
      <c r="M219" s="398"/>
      <c r="N219" s="400"/>
      <c r="O219" s="75"/>
      <c r="P219" s="75"/>
      <c r="Q219" s="398"/>
      <c r="R219" s="398"/>
      <c r="S219" s="398"/>
      <c r="T219" s="401"/>
      <c r="U219" s="402"/>
      <c r="V219" s="260"/>
    </row>
    <row r="220" spans="1:23" ht="25.5" thickBot="1" x14ac:dyDescent="0.3">
      <c r="A220" s="68"/>
      <c r="B220" s="53"/>
      <c r="C220" s="53"/>
      <c r="D220" s="53"/>
      <c r="E220" s="250" t="s">
        <v>223</v>
      </c>
      <c r="F220" s="251">
        <f>COUNTA(F210:F219)</f>
        <v>0</v>
      </c>
      <c r="G220" s="252">
        <f>COUNTA(G210:G219)</f>
        <v>0</v>
      </c>
      <c r="H220" s="403"/>
      <c r="I220" s="403"/>
      <c r="J220" s="404"/>
      <c r="K220" s="404"/>
      <c r="L220" s="403"/>
      <c r="M220" s="1083" t="s">
        <v>354</v>
      </c>
      <c r="N220" s="1084"/>
      <c r="O220" s="587">
        <f>SUM(O210:O219)</f>
        <v>0</v>
      </c>
      <c r="P220" s="588">
        <f>SUM(P210:P219)</f>
        <v>0</v>
      </c>
      <c r="Q220" s="53"/>
      <c r="S220" s="53"/>
      <c r="T220" s="57"/>
      <c r="U220" s="405"/>
      <c r="V220" s="406"/>
      <c r="W220" s="407"/>
    </row>
    <row r="221" spans="1:23" ht="15.75" thickBot="1" x14ac:dyDescent="0.3">
      <c r="A221" s="408"/>
      <c r="B221" s="409"/>
      <c r="C221" s="342"/>
      <c r="D221" s="342"/>
      <c r="E221" s="342"/>
      <c r="F221" s="409"/>
      <c r="G221" s="342"/>
      <c r="H221" s="342"/>
      <c r="I221" s="409"/>
      <c r="J221" s="409"/>
      <c r="K221" s="409"/>
      <c r="L221" s="342"/>
      <c r="M221" s="342"/>
      <c r="N221" s="342"/>
      <c r="O221" s="342"/>
      <c r="P221" s="342"/>
      <c r="Q221" s="342"/>
      <c r="R221" s="342"/>
      <c r="S221" s="342"/>
      <c r="T221" s="410"/>
      <c r="U221" s="411"/>
      <c r="V221" s="348"/>
    </row>
  </sheetData>
  <sheetProtection algorithmName="SHA-512" hashValue="6QkMX7Lquf0sv0momgG7eH2Q53W+dYjhigNhhW/wUJmXWYMtDm3WEqZfuJ1XgAerQmomY3VJHvJFvAXMH43n4w==" saltValue="zV4+W90yCRrRFZCdkmQ9sg==" spinCount="100000" sheet="1" objects="1" scenarios="1"/>
  <mergeCells count="201">
    <mergeCell ref="A208:A209"/>
    <mergeCell ref="B208:B209"/>
    <mergeCell ref="C208:C209"/>
    <mergeCell ref="A210:A219"/>
    <mergeCell ref="G204:H204"/>
    <mergeCell ref="J204:L204"/>
    <mergeCell ref="M204:N204"/>
    <mergeCell ref="T204:U204"/>
    <mergeCell ref="A206:D206"/>
    <mergeCell ref="E206:H206"/>
    <mergeCell ref="J206:L206"/>
    <mergeCell ref="M206:N206"/>
    <mergeCell ref="T206:U206"/>
    <mergeCell ref="A189:A190"/>
    <mergeCell ref="B189:B190"/>
    <mergeCell ref="C189:C190"/>
    <mergeCell ref="A191:A200"/>
    <mergeCell ref="B204:C204"/>
    <mergeCell ref="E204:F204"/>
    <mergeCell ref="G185:H185"/>
    <mergeCell ref="J185:L185"/>
    <mergeCell ref="M185:N185"/>
    <mergeCell ref="M201:N201"/>
    <mergeCell ref="A168:D168"/>
    <mergeCell ref="E168:H168"/>
    <mergeCell ref="J168:L168"/>
    <mergeCell ref="M168:N168"/>
    <mergeCell ref="T168:U168"/>
    <mergeCell ref="T185:U185"/>
    <mergeCell ref="A187:D187"/>
    <mergeCell ref="E187:H187"/>
    <mergeCell ref="J187:L187"/>
    <mergeCell ref="M187:N187"/>
    <mergeCell ref="T187:U187"/>
    <mergeCell ref="A170:A171"/>
    <mergeCell ref="B170:B171"/>
    <mergeCell ref="C170:C171"/>
    <mergeCell ref="A172:A181"/>
    <mergeCell ref="B185:C185"/>
    <mergeCell ref="E185:F185"/>
    <mergeCell ref="A151:A152"/>
    <mergeCell ref="B151:B152"/>
    <mergeCell ref="C151:C152"/>
    <mergeCell ref="A153:A162"/>
    <mergeCell ref="B166:C166"/>
    <mergeCell ref="E166:F166"/>
    <mergeCell ref="G147:H147"/>
    <mergeCell ref="J147:L147"/>
    <mergeCell ref="M147:N147"/>
    <mergeCell ref="G166:H166"/>
    <mergeCell ref="J166:L166"/>
    <mergeCell ref="M166:N166"/>
    <mergeCell ref="A130:D130"/>
    <mergeCell ref="E130:H130"/>
    <mergeCell ref="J130:L130"/>
    <mergeCell ref="M130:N130"/>
    <mergeCell ref="T130:U130"/>
    <mergeCell ref="T147:U147"/>
    <mergeCell ref="A149:D149"/>
    <mergeCell ref="E149:H149"/>
    <mergeCell ref="J149:L149"/>
    <mergeCell ref="M149:N149"/>
    <mergeCell ref="T149:U149"/>
    <mergeCell ref="A132:A133"/>
    <mergeCell ref="B132:B133"/>
    <mergeCell ref="C132:C133"/>
    <mergeCell ref="A134:A143"/>
    <mergeCell ref="B147:C147"/>
    <mergeCell ref="E147:F147"/>
    <mergeCell ref="A113:A114"/>
    <mergeCell ref="B113:B114"/>
    <mergeCell ref="C113:C114"/>
    <mergeCell ref="A115:A124"/>
    <mergeCell ref="B128:C128"/>
    <mergeCell ref="E128:F128"/>
    <mergeCell ref="G109:H109"/>
    <mergeCell ref="J109:L109"/>
    <mergeCell ref="M109:N109"/>
    <mergeCell ref="G128:H128"/>
    <mergeCell ref="J128:L128"/>
    <mergeCell ref="M128:N128"/>
    <mergeCell ref="A111:D111"/>
    <mergeCell ref="E111:H111"/>
    <mergeCell ref="J111:L111"/>
    <mergeCell ref="M111:N111"/>
    <mergeCell ref="T111:U111"/>
    <mergeCell ref="A94:A95"/>
    <mergeCell ref="B94:B95"/>
    <mergeCell ref="C94:C95"/>
    <mergeCell ref="A96:A105"/>
    <mergeCell ref="B109:C109"/>
    <mergeCell ref="E109:F109"/>
    <mergeCell ref="A92:D92"/>
    <mergeCell ref="E92:H92"/>
    <mergeCell ref="J92:L92"/>
    <mergeCell ref="M92:N92"/>
    <mergeCell ref="T92:U92"/>
    <mergeCell ref="U94:U95"/>
    <mergeCell ref="M106:N106"/>
    <mergeCell ref="T109:U109"/>
    <mergeCell ref="A75:A76"/>
    <mergeCell ref="B75:B76"/>
    <mergeCell ref="C75:C76"/>
    <mergeCell ref="U75:U76"/>
    <mergeCell ref="A77:A86"/>
    <mergeCell ref="B90:C90"/>
    <mergeCell ref="E90:F90"/>
    <mergeCell ref="G90:H90"/>
    <mergeCell ref="J90:L90"/>
    <mergeCell ref="M90:N90"/>
    <mergeCell ref="M87:N87"/>
    <mergeCell ref="T90:U90"/>
    <mergeCell ref="A73:D73"/>
    <mergeCell ref="E73:H73"/>
    <mergeCell ref="J73:L73"/>
    <mergeCell ref="M73:N73"/>
    <mergeCell ref="T73:U73"/>
    <mergeCell ref="A56:A57"/>
    <mergeCell ref="B56:B57"/>
    <mergeCell ref="C56:C57"/>
    <mergeCell ref="U56:U57"/>
    <mergeCell ref="A58:A67"/>
    <mergeCell ref="B71:C71"/>
    <mergeCell ref="E71:F71"/>
    <mergeCell ref="G71:H71"/>
    <mergeCell ref="J71:L71"/>
    <mergeCell ref="M71:N71"/>
    <mergeCell ref="M68:N68"/>
    <mergeCell ref="T71:U71"/>
    <mergeCell ref="A54:D54"/>
    <mergeCell ref="E54:H54"/>
    <mergeCell ref="J54:L54"/>
    <mergeCell ref="M54:N54"/>
    <mergeCell ref="T54:U54"/>
    <mergeCell ref="A37:A38"/>
    <mergeCell ref="B37:B38"/>
    <mergeCell ref="C37:C38"/>
    <mergeCell ref="U37:U38"/>
    <mergeCell ref="A39:A48"/>
    <mergeCell ref="B52:C52"/>
    <mergeCell ref="E52:F52"/>
    <mergeCell ref="G52:H52"/>
    <mergeCell ref="J52:L52"/>
    <mergeCell ref="M52:N52"/>
    <mergeCell ref="M49:N49"/>
    <mergeCell ref="T52:U52"/>
    <mergeCell ref="A35:D35"/>
    <mergeCell ref="E35:H35"/>
    <mergeCell ref="J35:L35"/>
    <mergeCell ref="M35:N35"/>
    <mergeCell ref="T35:U35"/>
    <mergeCell ref="A20:A29"/>
    <mergeCell ref="B33:C33"/>
    <mergeCell ref="E33:F33"/>
    <mergeCell ref="G33:H33"/>
    <mergeCell ref="J33:L33"/>
    <mergeCell ref="M33:N33"/>
    <mergeCell ref="M30:N30"/>
    <mergeCell ref="T33:U33"/>
    <mergeCell ref="A16:D16"/>
    <mergeCell ref="E16:H16"/>
    <mergeCell ref="J16:L16"/>
    <mergeCell ref="M16:N16"/>
    <mergeCell ref="T16:U16"/>
    <mergeCell ref="A18:A19"/>
    <mergeCell ref="B18:B19"/>
    <mergeCell ref="C18:C19"/>
    <mergeCell ref="U18:U19"/>
    <mergeCell ref="A1:U1"/>
    <mergeCell ref="A3:U3"/>
    <mergeCell ref="A6:D6"/>
    <mergeCell ref="M6:O6"/>
    <mergeCell ref="P6:U6"/>
    <mergeCell ref="B14:C14"/>
    <mergeCell ref="E14:F14"/>
    <mergeCell ref="G14:H14"/>
    <mergeCell ref="J14:L14"/>
    <mergeCell ref="M14:N14"/>
    <mergeCell ref="T14:U14"/>
    <mergeCell ref="A8:U8"/>
    <mergeCell ref="A10:D11"/>
    <mergeCell ref="E10:H11"/>
    <mergeCell ref="J10:O10"/>
    <mergeCell ref="P10:Q11"/>
    <mergeCell ref="J11:O11"/>
    <mergeCell ref="S10:T11"/>
    <mergeCell ref="U10:U11"/>
    <mergeCell ref="E6:K6"/>
    <mergeCell ref="U113:U114"/>
    <mergeCell ref="U132:U133"/>
    <mergeCell ref="U151:U152"/>
    <mergeCell ref="U170:U171"/>
    <mergeCell ref="U189:U190"/>
    <mergeCell ref="U208:U209"/>
    <mergeCell ref="M220:N220"/>
    <mergeCell ref="M163:N163"/>
    <mergeCell ref="M144:N144"/>
    <mergeCell ref="M182:N182"/>
    <mergeCell ref="M125:N125"/>
    <mergeCell ref="T128:U128"/>
    <mergeCell ref="T166:U166"/>
  </mergeCells>
  <dataValidations disablePrompts="1" count="8">
    <dataValidation type="list" allowBlank="1" showInputMessage="1" showErrorMessage="1" sqref="B186:C186 B15:C15 B34:C34 B53:C53 B72:C72 B91:C91 B110:C110 B129:C129 B148:C148 B167:C167 B205:C205" xr:uid="{00000000-0002-0000-0500-000000000000}">
      <formula1>$D$18:$D$37</formula1>
    </dataValidation>
    <dataValidation type="list" allowBlank="1" showInputMessage="1" showErrorMessage="1" sqref="S134:T143 S153:T162 S191:T200 S77:T86 S58:T67 S96:T105 S115:T124 S172:T181 S20:T29 S39:T48 S210:T219" xr:uid="{00000000-0002-0000-0500-000001000000}">
      <formula1>"si,"</formula1>
    </dataValidation>
    <dataValidation type="list" allowBlank="1" showInputMessage="1" showErrorMessage="1" sqref="E20:E29 E153:E162 E172:E181 E191:E200 E39:E48 E58:E67 E77:E86 E96:E105 E115:E124 E134:E143 E210:E219" xr:uid="{00000000-0002-0000-0500-000002000000}">
      <formula1>"urbano,suburbano"</formula1>
    </dataValidation>
    <dataValidation allowBlank="1" showInputMessage="1" showErrorMessage="1" prompt="Inserire il riferimento corretto da piano di investimento (es.m1,e.1. ecc.)_x000a_" sqref="A18:A19 A151:A152 A170:A171 A189:A190 A37:A38 A56:A57 A75:A76 A94:A95 A113:A114 A132:A133 A208:A209" xr:uid="{00000000-0002-0000-0500-000003000000}"/>
    <dataValidation type="list" allowBlank="1" showInputMessage="1" showErrorMessage="1" sqref="H153:H162 H134:H143 H115:H124 H96:H105 H77:H86 H58:H67 H39:H48 H191:H200 H20:H29 H172:H181 H210:H219" xr:uid="{00000000-0002-0000-0500-000004000000}">
      <formula1>"idrogeno"</formula1>
    </dataValidation>
    <dataValidation type="list" allowBlank="1" showInputMessage="1" showErrorMessage="1" sqref="I20:I29 I191:I200 I39:I48 I58:I67 I77:I86 I96:I105 I115:I124 I134:I143 I153:I162 I172:I181 I210:I219" xr:uid="{00000000-0002-0000-0500-000005000000}">
      <formula1>"classe I, classe A"</formula1>
    </dataValidation>
    <dataValidation type="date" operator="greaterThanOrEqual" allowBlank="1" showInputMessage="1" showErrorMessage="1" errorTitle="Data non corretta" error="Immatricolazione non compatibile perchè precedente al 01/01/2024 (art 3 c.6 D.D. 152/2025)" sqref="K20:K29 K39:K48 K58:K67 K77:K86 K96:K105 K115:K124 K134:K143 K153:K162 K172:K181 K191:K200 K210:K219" xr:uid="{6BD96B3B-1BD0-4CF3-BE11-E3FE0C1823EA}">
      <formula1>45292</formula1>
    </dataValidation>
    <dataValidation type="date" operator="lessThanOrEqual" allowBlank="1" showInputMessage="1" showErrorMessage="1" errorTitle="Attenzione OGV non compatibile" error="OGV successiva al 31/12/2028 (art 2 c. 5 D.D. n° 152/2025_x000a_" sqref="Q14 Q33 Q52 Q71 Q90 Q109 Q128 Q147 Q166 Q185 Q204" xr:uid="{6ED6DC24-6612-4A0C-921E-9EAC5FDFA3B4}">
      <formula1>47118</formula1>
    </dataValidation>
  </dataValidations>
  <pageMargins left="0.7" right="0.7" top="0.75" bottom="0.75" header="0.3" footer="0.3"/>
  <pageSetup paperSize="8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Inserire OGV corrispondente al Piano di investimento esecutivo" xr:uid="{00000000-0002-0000-0500-000006000000}">
          <x14:formula1>
            <xm:f>'Urbano.Piano inv. forn'!$D$140:$D$159</xm:f>
          </x14:formula1>
          <xm:sqref>B185:C185 B166:C166 B147:C147 B128:C128 B109:C109 B90:C90 B71:C71 B52:C52 B33:C33 B14:C14 B204:C204</xm:sqref>
        </x14:dataValidation>
        <x14:dataValidation type="list" allowBlank="1" showInputMessage="1" showErrorMessage="1" prompt="Scegliere il comune beneficiario dal menù a tendina_x000a_" xr:uid="{1FC2B4EE-14FF-4959-96B7-4670BAC8BD93}">
          <x14:formula1>
            <xm:f>'DATI EROGAZIONI'!$A$2:$A$29</xm:f>
          </x14:formula1>
          <xm:sqref>E6:K6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  <pageSetUpPr fitToPage="1"/>
  </sheetPr>
  <dimension ref="A1:AC77"/>
  <sheetViews>
    <sheetView topLeftCell="A41" workbookViewId="0">
      <selection activeCell="F45" sqref="F45:F73"/>
    </sheetView>
  </sheetViews>
  <sheetFormatPr defaultColWidth="8.7109375" defaultRowHeight="15" x14ac:dyDescent="0.25"/>
  <cols>
    <col min="1" max="1" width="8.7109375" style="1"/>
    <col min="2" max="2" width="27.28515625" style="1" customWidth="1"/>
    <col min="3" max="3" width="25.28515625" style="1" bestFit="1" customWidth="1"/>
    <col min="4" max="4" width="15.42578125" style="1" customWidth="1"/>
    <col min="5" max="5" width="11.5703125" style="1" bestFit="1" customWidth="1"/>
    <col min="6" max="6" width="13.28515625" style="1" bestFit="1" customWidth="1"/>
    <col min="7" max="7" width="17.85546875" style="1" bestFit="1" customWidth="1"/>
    <col min="8" max="8" width="17.140625" style="1" customWidth="1"/>
    <col min="9" max="9" width="11.28515625" style="1" bestFit="1" customWidth="1"/>
    <col min="10" max="10" width="14" style="1" customWidth="1"/>
    <col min="11" max="12" width="12.140625" style="1" bestFit="1" customWidth="1"/>
    <col min="13" max="13" width="18" style="1" customWidth="1"/>
    <col min="14" max="14" width="17.85546875" style="1" customWidth="1"/>
    <col min="15" max="15" width="13.7109375" style="1" bestFit="1" customWidth="1"/>
    <col min="16" max="16" width="11.28515625" style="1" bestFit="1" customWidth="1"/>
    <col min="17" max="17" width="13.5703125" style="1" customWidth="1"/>
    <col min="18" max="18" width="16.85546875" style="1" customWidth="1"/>
    <col min="19" max="19" width="14.28515625" style="1" customWidth="1"/>
    <col min="20" max="20" width="31.42578125" style="1" customWidth="1"/>
    <col min="21" max="16384" width="8.7109375" style="1"/>
  </cols>
  <sheetData>
    <row r="1" spans="1:29" customFormat="1" ht="15.75" thickBot="1" x14ac:dyDescent="0.3">
      <c r="A1" s="32"/>
      <c r="B1" s="22"/>
      <c r="C1" s="23"/>
      <c r="D1" s="24"/>
      <c r="E1" s="24"/>
      <c r="F1" s="24"/>
      <c r="G1" s="25"/>
      <c r="H1" s="26"/>
      <c r="I1" s="22"/>
      <c r="J1" s="22"/>
      <c r="K1" s="27"/>
      <c r="L1" s="27"/>
      <c r="M1" s="27"/>
      <c r="N1" s="27"/>
      <c r="O1" s="27"/>
      <c r="P1" s="23"/>
      <c r="Q1" s="22"/>
      <c r="R1" s="25"/>
      <c r="S1" s="22"/>
      <c r="T1" s="22"/>
      <c r="U1" s="22"/>
      <c r="V1" s="23"/>
      <c r="W1" s="23"/>
      <c r="X1" s="22"/>
      <c r="Y1" s="23"/>
      <c r="Z1" s="23"/>
      <c r="AA1" s="23"/>
      <c r="AB1" s="23"/>
      <c r="AC1" s="22"/>
    </row>
    <row r="2" spans="1:29" customFormat="1" ht="36.75" customHeight="1" thickBot="1" x14ac:dyDescent="0.3">
      <c r="A2" s="1258" t="s">
        <v>0</v>
      </c>
      <c r="B2" s="1259"/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260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customFormat="1" ht="23.25" thickBot="1" x14ac:dyDescent="0.3">
      <c r="A3" s="31"/>
      <c r="B3" s="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customFormat="1" ht="18" customHeight="1" thickBot="1" x14ac:dyDescent="0.3">
      <c r="A4" s="1111" t="s">
        <v>229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1112"/>
      <c r="Q4" s="1112"/>
      <c r="R4" s="1113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customFormat="1" ht="18.75" thickBot="1" x14ac:dyDescent="0.3">
      <c r="A5" s="138"/>
      <c r="B5" s="30"/>
      <c r="C5" s="30"/>
      <c r="D5" s="30"/>
      <c r="E5" s="30"/>
      <c r="F5" s="30"/>
      <c r="G5" s="30"/>
      <c r="H5" s="30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customFormat="1" ht="27.75" thickBot="1" x14ac:dyDescent="0.3">
      <c r="A6" s="1279" t="s">
        <v>230</v>
      </c>
      <c r="B6" s="1280"/>
      <c r="C6" s="1280"/>
      <c r="D6" s="1283" t="s">
        <v>295</v>
      </c>
      <c r="E6" s="1283"/>
      <c r="F6" s="1284"/>
      <c r="G6" s="18"/>
      <c r="H6" s="1264" t="s">
        <v>231</v>
      </c>
      <c r="I6" s="1265"/>
      <c r="J6" s="1265"/>
      <c r="K6" s="1266"/>
      <c r="L6" s="18"/>
      <c r="M6" s="1264" t="s">
        <v>232</v>
      </c>
      <c r="N6" s="1265"/>
      <c r="O6" s="1265"/>
      <c r="P6" s="1266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customFormat="1" ht="15" customHeight="1" thickBot="1" x14ac:dyDescent="0.3">
      <c r="A7" s="1281"/>
      <c r="B7" s="1282"/>
      <c r="C7" s="1282"/>
      <c r="D7" s="1285"/>
      <c r="E7" s="1285"/>
      <c r="F7" s="1286"/>
      <c r="G7" s="1"/>
      <c r="H7" s="1267" t="s">
        <v>233</v>
      </c>
      <c r="I7" s="1268"/>
      <c r="J7" s="1269"/>
      <c r="K7" s="137">
        <f>'urbano_PIANO_INV-INFR'!F44</f>
        <v>0</v>
      </c>
      <c r="L7" s="29"/>
      <c r="M7" s="1267" t="s">
        <v>234</v>
      </c>
      <c r="N7" s="1268"/>
      <c r="O7" s="1269"/>
      <c r="P7" s="137">
        <f>M74</f>
        <v>0</v>
      </c>
    </row>
    <row r="8" spans="1:29" customFormat="1" ht="12.75" customHeight="1" thickBot="1" x14ac:dyDescent="0.5">
      <c r="A8" s="13"/>
      <c r="B8" s="13"/>
      <c r="C8" s="13"/>
      <c r="D8" s="13"/>
      <c r="E8" s="14"/>
      <c r="F8" s="14"/>
      <c r="G8" s="1"/>
      <c r="H8" s="31"/>
      <c r="I8" s="14"/>
      <c r="J8" s="14"/>
      <c r="K8" s="139"/>
      <c r="L8" s="14"/>
      <c r="M8" s="31"/>
      <c r="N8" s="14"/>
      <c r="O8" s="14"/>
      <c r="P8" s="139"/>
      <c r="Q8" s="14"/>
      <c r="R8" s="14"/>
      <c r="S8" s="14"/>
      <c r="T8" s="14"/>
      <c r="U8" s="14"/>
      <c r="V8" s="15"/>
      <c r="W8" s="15"/>
      <c r="X8" s="15"/>
      <c r="Y8" s="2"/>
      <c r="Z8" s="16"/>
      <c r="AA8" s="17"/>
      <c r="AB8" s="17"/>
      <c r="AC8" s="17"/>
    </row>
    <row r="9" spans="1:29" customFormat="1" ht="38.450000000000003" customHeight="1" thickBot="1" x14ac:dyDescent="0.3">
      <c r="A9" s="1270" t="s">
        <v>235</v>
      </c>
      <c r="B9" s="1271"/>
      <c r="C9" s="1271"/>
      <c r="D9" s="1272">
        <f>'urbano_PIANO_INV-INFR'!G14</f>
        <v>0</v>
      </c>
      <c r="E9" s="1272"/>
      <c r="F9" s="1273"/>
      <c r="G9" s="1"/>
      <c r="H9" s="1261" t="s">
        <v>236</v>
      </c>
      <c r="I9" s="1262"/>
      <c r="J9" s="1263"/>
      <c r="K9" s="137">
        <f>'urbano_PIANO_INV-INFR'!G44</f>
        <v>0</v>
      </c>
      <c r="L9" s="43"/>
      <c r="M9" s="1261" t="s">
        <v>237</v>
      </c>
      <c r="N9" s="1262"/>
      <c r="O9" s="1263"/>
      <c r="P9" s="137">
        <f>S74</f>
        <v>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customFormat="1" ht="15" customHeight="1" thickBot="1" x14ac:dyDescent="0.3">
      <c r="G10" s="1"/>
      <c r="H10" s="31"/>
      <c r="K10" s="140"/>
      <c r="M10" s="31"/>
      <c r="P10" s="140"/>
    </row>
    <row r="11" spans="1:29" customFormat="1" ht="33.6" customHeight="1" thickBot="1" x14ac:dyDescent="0.3">
      <c r="A11" s="823" t="s">
        <v>4</v>
      </c>
      <c r="B11" s="824"/>
      <c r="C11" s="1287"/>
      <c r="D11" s="1274"/>
      <c r="E11" s="1274"/>
      <c r="F11" s="1275"/>
      <c r="G11" s="1"/>
      <c r="H11" s="1261" t="s">
        <v>238</v>
      </c>
      <c r="I11" s="1262"/>
      <c r="J11" s="1263"/>
      <c r="K11" s="137">
        <f>K7-K9</f>
        <v>0</v>
      </c>
      <c r="L11" s="61"/>
      <c r="M11" s="1261" t="s">
        <v>238</v>
      </c>
      <c r="N11" s="1262"/>
      <c r="O11" s="1263"/>
      <c r="P11" s="137">
        <f>P7-P9</f>
        <v>0</v>
      </c>
      <c r="Q11" s="61"/>
    </row>
    <row r="12" spans="1:29" ht="15.75" thickBot="1" x14ac:dyDescent="0.3"/>
    <row r="13" spans="1:29" ht="36.6" customHeight="1" thickBot="1" x14ac:dyDescent="0.3">
      <c r="A13" s="1114" t="s">
        <v>8</v>
      </c>
      <c r="B13" s="1115"/>
      <c r="C13" s="1115"/>
      <c r="D13" s="1115"/>
      <c r="E13" s="1115"/>
      <c r="F13" s="1115"/>
      <c r="G13" s="1115"/>
      <c r="H13" s="1115"/>
      <c r="I13" s="1115"/>
      <c r="J13" s="1115"/>
      <c r="K13" s="1115"/>
      <c r="L13" s="1115"/>
      <c r="M13" s="1115"/>
      <c r="N13" s="1115"/>
      <c r="O13" s="1115"/>
      <c r="P13" s="1115"/>
      <c r="Q13" s="1115"/>
      <c r="R13" s="1116"/>
      <c r="S13" s="149"/>
      <c r="T13" s="149"/>
    </row>
    <row r="14" spans="1:29" ht="15.75" thickBot="1" x14ac:dyDescent="0.3">
      <c r="K14" s="3"/>
    </row>
    <row r="15" spans="1:29" ht="15.95" customHeight="1" thickBot="1" x14ac:dyDescent="0.3">
      <c r="A15" s="1299" t="s">
        <v>239</v>
      </c>
      <c r="B15" s="1301" t="s">
        <v>240</v>
      </c>
      <c r="C15" s="1303" t="s">
        <v>241</v>
      </c>
      <c r="D15" s="1288" t="s">
        <v>242</v>
      </c>
      <c r="E15" s="1289"/>
      <c r="F15" s="1289"/>
      <c r="G15" s="1289"/>
      <c r="H15" s="1289"/>
      <c r="I15" s="1289"/>
      <c r="J15" s="1290"/>
      <c r="K15" s="1291" t="s">
        <v>243</v>
      </c>
      <c r="L15" s="1289"/>
      <c r="M15" s="1289"/>
      <c r="N15" s="1289"/>
      <c r="O15" s="1289"/>
      <c r="P15" s="1289"/>
      <c r="Q15" s="1290"/>
      <c r="R15" s="1295" t="s">
        <v>244</v>
      </c>
    </row>
    <row r="16" spans="1:29" ht="60.75" x14ac:dyDescent="0.25">
      <c r="A16" s="1300"/>
      <c r="B16" s="1302"/>
      <c r="C16" s="1304"/>
      <c r="D16" s="168" t="s">
        <v>245</v>
      </c>
      <c r="E16" s="126" t="s">
        <v>246</v>
      </c>
      <c r="F16" s="126" t="s">
        <v>247</v>
      </c>
      <c r="G16" s="126" t="s">
        <v>248</v>
      </c>
      <c r="H16" s="126" t="s">
        <v>249</v>
      </c>
      <c r="I16" s="126" t="s">
        <v>250</v>
      </c>
      <c r="J16" s="127" t="s">
        <v>251</v>
      </c>
      <c r="K16" s="128" t="s">
        <v>252</v>
      </c>
      <c r="L16" s="129" t="s">
        <v>253</v>
      </c>
      <c r="M16" s="129" t="s">
        <v>254</v>
      </c>
      <c r="N16" s="129" t="s">
        <v>255</v>
      </c>
      <c r="O16" s="129" t="s">
        <v>256</v>
      </c>
      <c r="P16" s="130" t="s">
        <v>250</v>
      </c>
      <c r="Q16" s="131" t="s">
        <v>251</v>
      </c>
      <c r="R16" s="1296"/>
    </row>
    <row r="17" spans="1:20" x14ac:dyDescent="0.25">
      <c r="A17" s="1300"/>
      <c r="B17" s="1302"/>
      <c r="C17" s="1304"/>
      <c r="D17" s="419" t="s">
        <v>218</v>
      </c>
      <c r="E17" s="420" t="s">
        <v>218</v>
      </c>
      <c r="F17" s="420" t="s">
        <v>218</v>
      </c>
      <c r="G17" s="420" t="s">
        <v>218</v>
      </c>
      <c r="H17" s="420" t="s">
        <v>218</v>
      </c>
      <c r="I17" s="420" t="s">
        <v>218</v>
      </c>
      <c r="J17" s="421" t="s">
        <v>218</v>
      </c>
      <c r="K17" s="422" t="s">
        <v>218</v>
      </c>
      <c r="L17" s="420" t="s">
        <v>218</v>
      </c>
      <c r="M17" s="420" t="s">
        <v>218</v>
      </c>
      <c r="N17" s="420" t="s">
        <v>218</v>
      </c>
      <c r="O17" s="420" t="s">
        <v>218</v>
      </c>
      <c r="P17" s="420" t="s">
        <v>218</v>
      </c>
      <c r="Q17" s="421" t="s">
        <v>218</v>
      </c>
      <c r="R17" s="423" t="s">
        <v>257</v>
      </c>
    </row>
    <row r="18" spans="1:20" x14ac:dyDescent="0.25">
      <c r="A18" s="121" t="s">
        <v>112</v>
      </c>
      <c r="B18" s="58"/>
      <c r="C18" s="426"/>
      <c r="D18" s="112"/>
      <c r="E18" s="113"/>
      <c r="F18" s="113"/>
      <c r="G18" s="113"/>
      <c r="H18" s="122">
        <f>E18+G18</f>
        <v>0</v>
      </c>
      <c r="I18" s="113">
        <f>H18*0.5%</f>
        <v>0</v>
      </c>
      <c r="J18" s="122">
        <f>H18-I18</f>
        <v>0</v>
      </c>
      <c r="K18" s="427"/>
      <c r="L18" s="244"/>
      <c r="M18" s="244"/>
      <c r="N18" s="244"/>
      <c r="O18" s="124">
        <f>N18+L18</f>
        <v>0</v>
      </c>
      <c r="P18" s="244">
        <f>O18*0.5%</f>
        <v>0</v>
      </c>
      <c r="Q18" s="124">
        <f>O18-P18</f>
        <v>0</v>
      </c>
      <c r="R18" s="413"/>
      <c r="S18" s="44"/>
      <c r="T18" s="44"/>
    </row>
    <row r="19" spans="1:20" x14ac:dyDescent="0.25">
      <c r="A19" s="121" t="s">
        <v>114</v>
      </c>
      <c r="B19" s="58"/>
      <c r="C19" s="426"/>
      <c r="D19" s="112"/>
      <c r="E19" s="113"/>
      <c r="F19" s="113"/>
      <c r="G19" s="113"/>
      <c r="H19" s="122">
        <f t="shared" ref="H19:H21" si="0">E19+G19</f>
        <v>0</v>
      </c>
      <c r="I19" s="113">
        <f>H19*0.5%</f>
        <v>0</v>
      </c>
      <c r="J19" s="122">
        <f>H19-I19</f>
        <v>0</v>
      </c>
      <c r="K19" s="427"/>
      <c r="L19" s="244"/>
      <c r="M19" s="244"/>
      <c r="N19" s="244"/>
      <c r="O19" s="124">
        <f t="shared" ref="O19:O38" si="1">N19+L19</f>
        <v>0</v>
      </c>
      <c r="P19" s="244">
        <f t="shared" ref="P19:P38" si="2">O19*0.5%</f>
        <v>0</v>
      </c>
      <c r="Q19" s="124">
        <f t="shared" ref="Q19:Q38" si="3">O19-P19</f>
        <v>0</v>
      </c>
      <c r="R19" s="413"/>
      <c r="S19" s="44"/>
      <c r="T19" s="44"/>
    </row>
    <row r="20" spans="1:20" x14ac:dyDescent="0.25">
      <c r="A20" s="121" t="s">
        <v>121</v>
      </c>
      <c r="B20" s="58"/>
      <c r="C20" s="426"/>
      <c r="D20" s="112"/>
      <c r="E20" s="113"/>
      <c r="F20" s="113"/>
      <c r="G20" s="113"/>
      <c r="H20" s="122">
        <f t="shared" si="0"/>
        <v>0</v>
      </c>
      <c r="I20" s="113">
        <f t="shared" ref="I20:I38" si="4">H20*0.5%</f>
        <v>0</v>
      </c>
      <c r="J20" s="122">
        <f t="shared" ref="J20:J38" si="5">H20-I20</f>
        <v>0</v>
      </c>
      <c r="K20" s="427"/>
      <c r="L20" s="244"/>
      <c r="M20" s="244"/>
      <c r="N20" s="244"/>
      <c r="O20" s="124">
        <f t="shared" si="1"/>
        <v>0</v>
      </c>
      <c r="P20" s="244">
        <f t="shared" si="2"/>
        <v>0</v>
      </c>
      <c r="Q20" s="124">
        <f t="shared" si="3"/>
        <v>0</v>
      </c>
      <c r="R20" s="413"/>
      <c r="S20" s="44"/>
      <c r="T20" s="44"/>
    </row>
    <row r="21" spans="1:20" x14ac:dyDescent="0.25">
      <c r="A21" s="121" t="s">
        <v>115</v>
      </c>
      <c r="B21" s="58"/>
      <c r="C21" s="426"/>
      <c r="D21" s="112"/>
      <c r="E21" s="113"/>
      <c r="F21" s="113"/>
      <c r="G21" s="113"/>
      <c r="H21" s="122">
        <f t="shared" si="0"/>
        <v>0</v>
      </c>
      <c r="I21" s="113">
        <f t="shared" si="4"/>
        <v>0</v>
      </c>
      <c r="J21" s="122">
        <f t="shared" si="5"/>
        <v>0</v>
      </c>
      <c r="K21" s="427"/>
      <c r="L21" s="244"/>
      <c r="M21" s="244"/>
      <c r="N21" s="244"/>
      <c r="O21" s="124">
        <f t="shared" si="1"/>
        <v>0</v>
      </c>
      <c r="P21" s="244">
        <f t="shared" si="2"/>
        <v>0</v>
      </c>
      <c r="Q21" s="124">
        <f t="shared" si="3"/>
        <v>0</v>
      </c>
      <c r="R21" s="413"/>
      <c r="S21" s="44"/>
      <c r="T21" s="44"/>
    </row>
    <row r="22" spans="1:20" x14ac:dyDescent="0.25">
      <c r="A22" s="121" t="s">
        <v>122</v>
      </c>
      <c r="B22" s="58"/>
      <c r="C22" s="426"/>
      <c r="D22" s="112"/>
      <c r="E22" s="113"/>
      <c r="F22" s="113"/>
      <c r="G22" s="113"/>
      <c r="H22" s="122">
        <f t="shared" ref="H22:H27" si="6">E22+G22</f>
        <v>0</v>
      </c>
      <c r="I22" s="113">
        <f t="shared" ref="I22:I27" si="7">H22*0.5%</f>
        <v>0</v>
      </c>
      <c r="J22" s="122">
        <f t="shared" ref="J22:J27" si="8">H22-I22</f>
        <v>0</v>
      </c>
      <c r="K22" s="427"/>
      <c r="L22" s="244"/>
      <c r="M22" s="244"/>
      <c r="N22" s="244"/>
      <c r="O22" s="124">
        <f t="shared" ref="O22:O27" si="9">N22+L22</f>
        <v>0</v>
      </c>
      <c r="P22" s="244">
        <f t="shared" ref="P22:P27" si="10">O22*0.5%</f>
        <v>0</v>
      </c>
      <c r="Q22" s="124">
        <f t="shared" ref="Q22:Q27" si="11">O22-P22</f>
        <v>0</v>
      </c>
      <c r="R22" s="413"/>
      <c r="S22" s="44"/>
      <c r="T22" s="44"/>
    </row>
    <row r="23" spans="1:20" x14ac:dyDescent="0.25">
      <c r="A23" s="121" t="s">
        <v>115</v>
      </c>
      <c r="B23" s="58"/>
      <c r="C23" s="426"/>
      <c r="D23" s="112"/>
      <c r="E23" s="113"/>
      <c r="F23" s="113"/>
      <c r="G23" s="113"/>
      <c r="H23" s="122">
        <f t="shared" si="6"/>
        <v>0</v>
      </c>
      <c r="I23" s="113">
        <f t="shared" si="7"/>
        <v>0</v>
      </c>
      <c r="J23" s="122">
        <f t="shared" si="8"/>
        <v>0</v>
      </c>
      <c r="K23" s="427"/>
      <c r="L23" s="244"/>
      <c r="M23" s="244"/>
      <c r="N23" s="244"/>
      <c r="O23" s="124">
        <f t="shared" si="9"/>
        <v>0</v>
      </c>
      <c r="P23" s="244">
        <f t="shared" si="10"/>
        <v>0</v>
      </c>
      <c r="Q23" s="124">
        <f t="shared" si="11"/>
        <v>0</v>
      </c>
      <c r="R23" s="413"/>
      <c r="S23" s="44"/>
      <c r="T23" s="44"/>
    </row>
    <row r="24" spans="1:20" x14ac:dyDescent="0.25">
      <c r="A24" s="121" t="s">
        <v>123</v>
      </c>
      <c r="B24" s="58"/>
      <c r="C24" s="426"/>
      <c r="D24" s="112"/>
      <c r="E24" s="113"/>
      <c r="F24" s="113"/>
      <c r="G24" s="113"/>
      <c r="H24" s="122">
        <f t="shared" si="6"/>
        <v>0</v>
      </c>
      <c r="I24" s="113">
        <f t="shared" si="7"/>
        <v>0</v>
      </c>
      <c r="J24" s="122">
        <f t="shared" si="8"/>
        <v>0</v>
      </c>
      <c r="K24" s="427"/>
      <c r="L24" s="244"/>
      <c r="M24" s="244"/>
      <c r="N24" s="244"/>
      <c r="O24" s="124">
        <f t="shared" si="9"/>
        <v>0</v>
      </c>
      <c r="P24" s="244">
        <f t="shared" si="10"/>
        <v>0</v>
      </c>
      <c r="Q24" s="124">
        <f t="shared" si="11"/>
        <v>0</v>
      </c>
      <c r="R24" s="413"/>
      <c r="S24" s="44"/>
      <c r="T24" s="44"/>
    </row>
    <row r="25" spans="1:20" x14ac:dyDescent="0.25">
      <c r="A25" s="121" t="s">
        <v>115</v>
      </c>
      <c r="B25" s="58"/>
      <c r="C25" s="426"/>
      <c r="D25" s="112"/>
      <c r="E25" s="113"/>
      <c r="F25" s="113"/>
      <c r="G25" s="113"/>
      <c r="H25" s="122">
        <f t="shared" si="6"/>
        <v>0</v>
      </c>
      <c r="I25" s="113">
        <f t="shared" si="7"/>
        <v>0</v>
      </c>
      <c r="J25" s="122">
        <f t="shared" si="8"/>
        <v>0</v>
      </c>
      <c r="K25" s="427"/>
      <c r="L25" s="244"/>
      <c r="M25" s="244"/>
      <c r="N25" s="244"/>
      <c r="O25" s="124">
        <f t="shared" si="9"/>
        <v>0</v>
      </c>
      <c r="P25" s="244">
        <f t="shared" si="10"/>
        <v>0</v>
      </c>
      <c r="Q25" s="124">
        <f t="shared" si="11"/>
        <v>0</v>
      </c>
      <c r="R25" s="413"/>
      <c r="S25" s="44"/>
      <c r="T25" s="44"/>
    </row>
    <row r="26" spans="1:20" x14ac:dyDescent="0.25">
      <c r="A26" s="121" t="s">
        <v>124</v>
      </c>
      <c r="B26" s="58"/>
      <c r="C26" s="426"/>
      <c r="D26" s="112"/>
      <c r="E26" s="113"/>
      <c r="F26" s="113"/>
      <c r="G26" s="113"/>
      <c r="H26" s="122">
        <f t="shared" si="6"/>
        <v>0</v>
      </c>
      <c r="I26" s="113">
        <f t="shared" si="7"/>
        <v>0</v>
      </c>
      <c r="J26" s="122">
        <f t="shared" si="8"/>
        <v>0</v>
      </c>
      <c r="K26" s="427"/>
      <c r="L26" s="244"/>
      <c r="M26" s="244"/>
      <c r="N26" s="244"/>
      <c r="O26" s="124">
        <f t="shared" si="9"/>
        <v>0</v>
      </c>
      <c r="P26" s="244">
        <f t="shared" si="10"/>
        <v>0</v>
      </c>
      <c r="Q26" s="124">
        <f t="shared" si="11"/>
        <v>0</v>
      </c>
      <c r="R26" s="413"/>
      <c r="S26" s="44"/>
      <c r="T26" s="44"/>
    </row>
    <row r="27" spans="1:20" ht="15" customHeight="1" x14ac:dyDescent="0.25">
      <c r="A27" s="121" t="s">
        <v>115</v>
      </c>
      <c r="B27" s="58"/>
      <c r="C27" s="426"/>
      <c r="D27" s="112"/>
      <c r="E27" s="113"/>
      <c r="F27" s="113"/>
      <c r="G27" s="113"/>
      <c r="H27" s="122">
        <f t="shared" si="6"/>
        <v>0</v>
      </c>
      <c r="I27" s="113">
        <f t="shared" si="7"/>
        <v>0</v>
      </c>
      <c r="J27" s="122">
        <f t="shared" si="8"/>
        <v>0</v>
      </c>
      <c r="K27" s="427"/>
      <c r="L27" s="244"/>
      <c r="M27" s="244"/>
      <c r="N27" s="244"/>
      <c r="O27" s="124">
        <f t="shared" si="9"/>
        <v>0</v>
      </c>
      <c r="P27" s="244">
        <f t="shared" si="10"/>
        <v>0</v>
      </c>
      <c r="Q27" s="124">
        <f t="shared" si="11"/>
        <v>0</v>
      </c>
      <c r="R27" s="413"/>
      <c r="S27" s="44"/>
      <c r="T27" s="44"/>
    </row>
    <row r="28" spans="1:20" x14ac:dyDescent="0.25">
      <c r="A28" s="121" t="s">
        <v>122</v>
      </c>
      <c r="B28" s="58"/>
      <c r="C28" s="426"/>
      <c r="D28" s="112"/>
      <c r="E28" s="113"/>
      <c r="F28" s="113"/>
      <c r="G28" s="113"/>
      <c r="H28" s="122">
        <f t="shared" ref="H28:H33" si="12">E28+G28</f>
        <v>0</v>
      </c>
      <c r="I28" s="113">
        <f t="shared" ref="I28:I33" si="13">H28*0.5%</f>
        <v>0</v>
      </c>
      <c r="J28" s="122">
        <f t="shared" ref="J28:J33" si="14">H28-I28</f>
        <v>0</v>
      </c>
      <c r="K28" s="427"/>
      <c r="L28" s="244"/>
      <c r="M28" s="244"/>
      <c r="N28" s="244"/>
      <c r="O28" s="124">
        <f t="shared" ref="O28:O33" si="15">N28+L28</f>
        <v>0</v>
      </c>
      <c r="P28" s="244">
        <f t="shared" ref="P28:P33" si="16">O28*0.5%</f>
        <v>0</v>
      </c>
      <c r="Q28" s="124">
        <f t="shared" ref="Q28:Q33" si="17">O28-P28</f>
        <v>0</v>
      </c>
      <c r="R28" s="413"/>
      <c r="S28" s="44"/>
      <c r="T28" s="44"/>
    </row>
    <row r="29" spans="1:20" x14ac:dyDescent="0.25">
      <c r="A29" s="121" t="s">
        <v>114</v>
      </c>
      <c r="B29" s="58"/>
      <c r="C29" s="426"/>
      <c r="D29" s="112"/>
      <c r="E29" s="113"/>
      <c r="F29" s="113"/>
      <c r="G29" s="113"/>
      <c r="H29" s="122">
        <f t="shared" si="12"/>
        <v>0</v>
      </c>
      <c r="I29" s="113">
        <f t="shared" si="13"/>
        <v>0</v>
      </c>
      <c r="J29" s="122">
        <f t="shared" si="14"/>
        <v>0</v>
      </c>
      <c r="K29" s="427"/>
      <c r="L29" s="244"/>
      <c r="M29" s="244"/>
      <c r="N29" s="244"/>
      <c r="O29" s="124">
        <f t="shared" si="15"/>
        <v>0</v>
      </c>
      <c r="P29" s="244">
        <f t="shared" si="16"/>
        <v>0</v>
      </c>
      <c r="Q29" s="124">
        <f t="shared" si="17"/>
        <v>0</v>
      </c>
      <c r="R29" s="413"/>
      <c r="S29" s="44"/>
      <c r="T29" s="44"/>
    </row>
    <row r="30" spans="1:20" x14ac:dyDescent="0.25">
      <c r="A30" s="121" t="s">
        <v>320</v>
      </c>
      <c r="B30" s="58"/>
      <c r="C30" s="426"/>
      <c r="D30" s="112"/>
      <c r="E30" s="113"/>
      <c r="F30" s="113"/>
      <c r="G30" s="113"/>
      <c r="H30" s="122">
        <f t="shared" si="12"/>
        <v>0</v>
      </c>
      <c r="I30" s="113">
        <f t="shared" si="13"/>
        <v>0</v>
      </c>
      <c r="J30" s="122">
        <f t="shared" si="14"/>
        <v>0</v>
      </c>
      <c r="K30" s="427"/>
      <c r="L30" s="244"/>
      <c r="M30" s="244"/>
      <c r="N30" s="244"/>
      <c r="O30" s="124">
        <f t="shared" si="15"/>
        <v>0</v>
      </c>
      <c r="P30" s="244">
        <f t="shared" si="16"/>
        <v>0</v>
      </c>
      <c r="Q30" s="124">
        <f t="shared" si="17"/>
        <v>0</v>
      </c>
      <c r="R30" s="413"/>
      <c r="S30" s="44"/>
      <c r="T30" s="44"/>
    </row>
    <row r="31" spans="1:20" x14ac:dyDescent="0.25">
      <c r="A31" s="121" t="s">
        <v>123</v>
      </c>
      <c r="B31" s="58"/>
      <c r="C31" s="426"/>
      <c r="D31" s="112"/>
      <c r="E31" s="113"/>
      <c r="F31" s="113"/>
      <c r="G31" s="113"/>
      <c r="H31" s="122">
        <f t="shared" si="12"/>
        <v>0</v>
      </c>
      <c r="I31" s="113">
        <f t="shared" si="13"/>
        <v>0</v>
      </c>
      <c r="J31" s="122">
        <f t="shared" si="14"/>
        <v>0</v>
      </c>
      <c r="K31" s="427"/>
      <c r="L31" s="244"/>
      <c r="M31" s="244"/>
      <c r="N31" s="244"/>
      <c r="O31" s="124">
        <f t="shared" si="15"/>
        <v>0</v>
      </c>
      <c r="P31" s="244">
        <f t="shared" si="16"/>
        <v>0</v>
      </c>
      <c r="Q31" s="124">
        <f t="shared" si="17"/>
        <v>0</v>
      </c>
      <c r="R31" s="413"/>
      <c r="S31" s="44"/>
      <c r="T31" s="44"/>
    </row>
    <row r="32" spans="1:20" x14ac:dyDescent="0.25">
      <c r="A32" s="121" t="s">
        <v>115</v>
      </c>
      <c r="B32" s="58"/>
      <c r="C32" s="426"/>
      <c r="D32" s="112"/>
      <c r="E32" s="113"/>
      <c r="F32" s="113"/>
      <c r="G32" s="113"/>
      <c r="H32" s="122">
        <f t="shared" si="12"/>
        <v>0</v>
      </c>
      <c r="I32" s="113">
        <f t="shared" si="13"/>
        <v>0</v>
      </c>
      <c r="J32" s="122">
        <f t="shared" si="14"/>
        <v>0</v>
      </c>
      <c r="K32" s="427"/>
      <c r="L32" s="244"/>
      <c r="M32" s="244"/>
      <c r="N32" s="244"/>
      <c r="O32" s="124">
        <f t="shared" si="15"/>
        <v>0</v>
      </c>
      <c r="P32" s="244">
        <f t="shared" si="16"/>
        <v>0</v>
      </c>
      <c r="Q32" s="124">
        <f t="shared" si="17"/>
        <v>0</v>
      </c>
      <c r="R32" s="413"/>
      <c r="S32" s="44"/>
      <c r="T32" s="44"/>
    </row>
    <row r="33" spans="1:20" x14ac:dyDescent="0.25">
      <c r="A33" s="121" t="s">
        <v>321</v>
      </c>
      <c r="B33" s="58"/>
      <c r="C33" s="426"/>
      <c r="D33" s="112"/>
      <c r="E33" s="113"/>
      <c r="F33" s="113"/>
      <c r="G33" s="113"/>
      <c r="H33" s="122">
        <f t="shared" si="12"/>
        <v>0</v>
      </c>
      <c r="I33" s="113">
        <f t="shared" si="13"/>
        <v>0</v>
      </c>
      <c r="J33" s="122">
        <f t="shared" si="14"/>
        <v>0</v>
      </c>
      <c r="K33" s="427"/>
      <c r="L33" s="244"/>
      <c r="M33" s="244"/>
      <c r="N33" s="244"/>
      <c r="O33" s="124">
        <f t="shared" si="15"/>
        <v>0</v>
      </c>
      <c r="P33" s="244">
        <f t="shared" si="16"/>
        <v>0</v>
      </c>
      <c r="Q33" s="124">
        <f t="shared" si="17"/>
        <v>0</v>
      </c>
      <c r="R33" s="413"/>
      <c r="S33" s="44"/>
      <c r="T33" s="44"/>
    </row>
    <row r="34" spans="1:20" x14ac:dyDescent="0.25">
      <c r="A34" s="121" t="s">
        <v>112</v>
      </c>
      <c r="B34" s="58"/>
      <c r="C34" s="426"/>
      <c r="D34" s="112"/>
      <c r="E34" s="113"/>
      <c r="F34" s="113"/>
      <c r="G34" s="113"/>
      <c r="H34" s="122">
        <f t="shared" ref="H34:H38" si="18">G34+E34</f>
        <v>0</v>
      </c>
      <c r="I34" s="113">
        <f t="shared" si="4"/>
        <v>0</v>
      </c>
      <c r="J34" s="122">
        <f t="shared" si="5"/>
        <v>0</v>
      </c>
      <c r="K34" s="427"/>
      <c r="L34" s="244"/>
      <c r="M34" s="244"/>
      <c r="N34" s="244"/>
      <c r="O34" s="124">
        <f t="shared" si="1"/>
        <v>0</v>
      </c>
      <c r="P34" s="244">
        <f t="shared" si="2"/>
        <v>0</v>
      </c>
      <c r="Q34" s="124">
        <f t="shared" si="3"/>
        <v>0</v>
      </c>
      <c r="R34" s="413"/>
      <c r="S34" s="44"/>
      <c r="T34" s="44"/>
    </row>
    <row r="35" spans="1:20" x14ac:dyDescent="0.25">
      <c r="A35" s="121" t="s">
        <v>112</v>
      </c>
      <c r="B35" s="58"/>
      <c r="C35" s="426"/>
      <c r="D35" s="112"/>
      <c r="E35" s="113"/>
      <c r="F35" s="113"/>
      <c r="G35" s="113"/>
      <c r="H35" s="122">
        <f t="shared" si="18"/>
        <v>0</v>
      </c>
      <c r="I35" s="113">
        <f t="shared" si="4"/>
        <v>0</v>
      </c>
      <c r="J35" s="122">
        <f t="shared" si="5"/>
        <v>0</v>
      </c>
      <c r="K35" s="427"/>
      <c r="L35" s="244"/>
      <c r="M35" s="244"/>
      <c r="N35" s="244"/>
      <c r="O35" s="124">
        <f t="shared" si="1"/>
        <v>0</v>
      </c>
      <c r="P35" s="244">
        <f t="shared" si="2"/>
        <v>0</v>
      </c>
      <c r="Q35" s="124">
        <f t="shared" si="3"/>
        <v>0</v>
      </c>
      <c r="R35" s="413"/>
      <c r="S35" s="44"/>
      <c r="T35" s="44"/>
    </row>
    <row r="36" spans="1:20" x14ac:dyDescent="0.25">
      <c r="A36" s="121" t="s">
        <v>113</v>
      </c>
      <c r="B36" s="58"/>
      <c r="C36" s="426"/>
      <c r="D36" s="112"/>
      <c r="E36" s="113"/>
      <c r="F36" s="113"/>
      <c r="G36" s="113"/>
      <c r="H36" s="122">
        <f t="shared" si="18"/>
        <v>0</v>
      </c>
      <c r="I36" s="113">
        <f t="shared" si="4"/>
        <v>0</v>
      </c>
      <c r="J36" s="122">
        <f t="shared" si="5"/>
        <v>0</v>
      </c>
      <c r="K36" s="427"/>
      <c r="L36" s="244"/>
      <c r="M36" s="244"/>
      <c r="N36" s="244"/>
      <c r="O36" s="124">
        <f t="shared" si="1"/>
        <v>0</v>
      </c>
      <c r="P36" s="244">
        <f t="shared" si="2"/>
        <v>0</v>
      </c>
      <c r="Q36" s="124">
        <f t="shared" si="3"/>
        <v>0</v>
      </c>
      <c r="R36" s="413"/>
      <c r="S36" s="44"/>
      <c r="T36" s="44"/>
    </row>
    <row r="37" spans="1:20" x14ac:dyDescent="0.25">
      <c r="A37" s="121" t="s">
        <v>113</v>
      </c>
      <c r="B37" s="58"/>
      <c r="C37" s="426"/>
      <c r="D37" s="112"/>
      <c r="E37" s="113"/>
      <c r="F37" s="113"/>
      <c r="G37" s="113"/>
      <c r="H37" s="122">
        <f t="shared" si="18"/>
        <v>0</v>
      </c>
      <c r="I37" s="113">
        <f t="shared" si="4"/>
        <v>0</v>
      </c>
      <c r="J37" s="122">
        <f t="shared" si="5"/>
        <v>0</v>
      </c>
      <c r="K37" s="427"/>
      <c r="L37" s="244"/>
      <c r="M37" s="244"/>
      <c r="N37" s="244"/>
      <c r="O37" s="124">
        <f t="shared" si="1"/>
        <v>0</v>
      </c>
      <c r="P37" s="244">
        <f t="shared" si="2"/>
        <v>0</v>
      </c>
      <c r="Q37" s="124">
        <f t="shared" si="3"/>
        <v>0</v>
      </c>
      <c r="R37" s="413"/>
      <c r="S37" s="44"/>
      <c r="T37" s="44"/>
    </row>
    <row r="38" spans="1:20" x14ac:dyDescent="0.25">
      <c r="A38" s="121" t="s">
        <v>114</v>
      </c>
      <c r="B38" s="58"/>
      <c r="C38" s="426"/>
      <c r="D38" s="112"/>
      <c r="E38" s="113"/>
      <c r="F38" s="113"/>
      <c r="G38" s="113"/>
      <c r="H38" s="122">
        <f t="shared" si="18"/>
        <v>0</v>
      </c>
      <c r="I38" s="113">
        <f t="shared" si="4"/>
        <v>0</v>
      </c>
      <c r="J38" s="122">
        <f t="shared" si="5"/>
        <v>0</v>
      </c>
      <c r="K38" s="427"/>
      <c r="L38" s="244"/>
      <c r="M38" s="244"/>
      <c r="N38" s="244"/>
      <c r="O38" s="124">
        <f t="shared" si="1"/>
        <v>0</v>
      </c>
      <c r="P38" s="244">
        <f t="shared" si="2"/>
        <v>0</v>
      </c>
      <c r="Q38" s="124">
        <f t="shared" si="3"/>
        <v>0</v>
      </c>
      <c r="R38" s="413"/>
      <c r="S38" s="44"/>
      <c r="T38" s="44"/>
    </row>
    <row r="39" spans="1:20" ht="15.75" thickBot="1" x14ac:dyDescent="0.3">
      <c r="A39" s="440"/>
      <c r="B39" s="441"/>
      <c r="C39" s="442" t="s">
        <v>52</v>
      </c>
      <c r="D39" s="443">
        <f>MAXA(D18:D38)</f>
        <v>0</v>
      </c>
      <c r="E39" s="443">
        <f t="shared" ref="E39:Q39" si="19">SUM(E18:E38)</f>
        <v>0</v>
      </c>
      <c r="F39" s="443">
        <f>MAXA(F18:F38)</f>
        <v>0</v>
      </c>
      <c r="G39" s="443">
        <f>SUM(G18:G38)</f>
        <v>0</v>
      </c>
      <c r="H39" s="443">
        <f>SUM(H18:H38)</f>
        <v>0</v>
      </c>
      <c r="I39" s="443">
        <f>SUM(I18:I38)</f>
        <v>0</v>
      </c>
      <c r="J39" s="443">
        <f>SUM(J18:J38)</f>
        <v>0</v>
      </c>
      <c r="K39" s="443">
        <f>MAXA(K18:K38)</f>
        <v>0</v>
      </c>
      <c r="L39" s="443">
        <f t="shared" si="19"/>
        <v>0</v>
      </c>
      <c r="M39" s="443">
        <f>MAXA(M18:M38)</f>
        <v>0</v>
      </c>
      <c r="N39" s="443">
        <f t="shared" si="19"/>
        <v>0</v>
      </c>
      <c r="O39" s="443">
        <f t="shared" si="19"/>
        <v>0</v>
      </c>
      <c r="P39" s="443">
        <f t="shared" si="19"/>
        <v>0</v>
      </c>
      <c r="Q39" s="443">
        <f t="shared" si="19"/>
        <v>0</v>
      </c>
      <c r="R39" s="444"/>
      <c r="S39" s="44"/>
      <c r="T39" s="44"/>
    </row>
    <row r="40" spans="1:20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5.75" thickBo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5.75" customHeight="1" x14ac:dyDescent="0.3">
      <c r="A42" s="1292" t="s">
        <v>258</v>
      </c>
      <c r="B42" s="1293"/>
      <c r="C42" s="1293"/>
      <c r="D42" s="1293"/>
      <c r="E42" s="1293"/>
      <c r="F42" s="1293"/>
      <c r="G42" s="1293"/>
      <c r="H42" s="1293"/>
      <c r="I42" s="1293"/>
      <c r="J42" s="1293"/>
      <c r="K42" s="1293"/>
      <c r="L42" s="1293"/>
      <c r="M42" s="1293"/>
      <c r="N42" s="1293"/>
      <c r="O42" s="1293"/>
      <c r="P42" s="1293"/>
      <c r="Q42" s="1293"/>
      <c r="R42" s="1293"/>
      <c r="S42" s="1293"/>
      <c r="T42" s="1294"/>
    </row>
    <row r="43" spans="1:20" ht="60" customHeight="1" x14ac:dyDescent="0.25">
      <c r="A43" s="1298" t="s">
        <v>239</v>
      </c>
      <c r="B43" s="1297" t="s">
        <v>259</v>
      </c>
      <c r="C43" s="1305" t="s">
        <v>20</v>
      </c>
      <c r="D43" s="431" t="s">
        <v>475</v>
      </c>
      <c r="E43" s="428" t="s">
        <v>260</v>
      </c>
      <c r="F43" s="430" t="s">
        <v>261</v>
      </c>
      <c r="G43" s="430" t="s">
        <v>262</v>
      </c>
      <c r="H43" s="429" t="s">
        <v>263</v>
      </c>
      <c r="I43" s="429" t="s">
        <v>261</v>
      </c>
      <c r="J43" s="429" t="s">
        <v>264</v>
      </c>
      <c r="K43" s="431" t="s">
        <v>262</v>
      </c>
      <c r="L43" s="429" t="s">
        <v>265</v>
      </c>
      <c r="M43" s="431" t="s">
        <v>266</v>
      </c>
      <c r="N43" s="429" t="s">
        <v>267</v>
      </c>
      <c r="O43" s="431" t="s">
        <v>268</v>
      </c>
      <c r="P43" s="431" t="s">
        <v>269</v>
      </c>
      <c r="Q43" s="431" t="s">
        <v>270</v>
      </c>
      <c r="R43" s="431" t="s">
        <v>271</v>
      </c>
      <c r="S43" s="431" t="s">
        <v>272</v>
      </c>
      <c r="T43" s="631" t="s">
        <v>273</v>
      </c>
    </row>
    <row r="44" spans="1:20" x14ac:dyDescent="0.25">
      <c r="A44" s="1298"/>
      <c r="B44" s="1297"/>
      <c r="C44" s="1306"/>
      <c r="D44" s="432" t="s">
        <v>275</v>
      </c>
      <c r="E44" s="432" t="s">
        <v>274</v>
      </c>
      <c r="F44" s="432" t="s">
        <v>275</v>
      </c>
      <c r="G44" s="432" t="s">
        <v>218</v>
      </c>
      <c r="H44" s="429" t="s">
        <v>274</v>
      </c>
      <c r="I44" s="429"/>
      <c r="J44" s="429"/>
      <c r="K44" s="432" t="s">
        <v>218</v>
      </c>
      <c r="L44" s="432" t="s">
        <v>218</v>
      </c>
      <c r="M44" s="432" t="s">
        <v>218</v>
      </c>
      <c r="N44" s="429"/>
      <c r="O44" s="432" t="s">
        <v>220</v>
      </c>
      <c r="P44" s="432" t="s">
        <v>218</v>
      </c>
      <c r="Q44" s="433" t="s">
        <v>220</v>
      </c>
      <c r="R44" s="433" t="s">
        <v>257</v>
      </c>
      <c r="S44" s="432" t="s">
        <v>218</v>
      </c>
      <c r="T44" s="632" t="s">
        <v>257</v>
      </c>
    </row>
    <row r="45" spans="1:20" x14ac:dyDescent="0.25">
      <c r="A45" s="121" t="s">
        <v>112</v>
      </c>
      <c r="B45" s="434" t="str">
        <f>VLOOKUP(A45,'urbano_PIANO_INV-INFR'!D$18:E$41,2,FALSE)</f>
        <v>SPECIFICARE______</v>
      </c>
      <c r="C45" s="642">
        <f>VLOOKUP(A45,'urbano_PIANO_INV-INFR'!$D$18:$J$41,6,FALSE)</f>
        <v>0</v>
      </c>
      <c r="D45" s="643">
        <f>VLOOKUP(A45,'urbano_PIANO_INV-INFR'!$D$18:$J$41,7,FALSE)</f>
        <v>0</v>
      </c>
      <c r="E45" s="58"/>
      <c r="F45" s="114"/>
      <c r="G45" s="113"/>
      <c r="H45" s="436"/>
      <c r="I45" s="437"/>
      <c r="J45" s="115"/>
      <c r="K45" s="112"/>
      <c r="L45" s="113"/>
      <c r="M45" s="122">
        <f>K45+L45</f>
        <v>0</v>
      </c>
      <c r="N45" s="116"/>
      <c r="O45" s="116"/>
      <c r="P45" s="113"/>
      <c r="Q45" s="58"/>
      <c r="R45" s="58"/>
      <c r="S45" s="113"/>
      <c r="T45" s="413"/>
    </row>
    <row r="46" spans="1:20" x14ac:dyDescent="0.25">
      <c r="A46" s="633" t="s">
        <v>113</v>
      </c>
      <c r="B46" s="434" t="str">
        <f>VLOOKUP(A46,'urbano_PIANO_INV-INFR'!D$18:E$41,2,FALSE)</f>
        <v>SPECIFICARE______</v>
      </c>
      <c r="C46" s="642">
        <f>VLOOKUP(A46,'urbano_PIANO_INV-INFR'!$D$18:$J$41,6,FALSE)</f>
        <v>0</v>
      </c>
      <c r="D46" s="643">
        <f>VLOOKUP(A46,'urbano_PIANO_INV-INFR'!$D$18:$J$41,7,FALSE)</f>
        <v>0</v>
      </c>
      <c r="E46" s="438"/>
      <c r="F46" s="662"/>
      <c r="G46" s="435"/>
      <c r="H46" s="439"/>
      <c r="I46" s="114"/>
      <c r="J46" s="115"/>
      <c r="K46" s="112"/>
      <c r="L46" s="113"/>
      <c r="M46" s="122">
        <f t="shared" ref="M46:M73" si="20">K46+L46</f>
        <v>0</v>
      </c>
      <c r="N46" s="116"/>
      <c r="O46" s="116"/>
      <c r="P46" s="113"/>
      <c r="Q46" s="58"/>
      <c r="R46" s="58"/>
      <c r="S46" s="113"/>
      <c r="T46" s="413"/>
    </row>
    <row r="47" spans="1:20" x14ac:dyDescent="0.25">
      <c r="A47" s="121" t="s">
        <v>113</v>
      </c>
      <c r="B47" s="434" t="str">
        <f>VLOOKUP(A47,'urbano_PIANO_INV-INFR'!D$18:E$41,2,FALSE)</f>
        <v>SPECIFICARE______</v>
      </c>
      <c r="C47" s="642">
        <f>VLOOKUP(A47,'urbano_PIANO_INV-INFR'!$D$18:$J$41,6,FALSE)</f>
        <v>0</v>
      </c>
      <c r="D47" s="643">
        <f>VLOOKUP(A47,'urbano_PIANO_INV-INFR'!$D$18:$J$41,7,FALSE)</f>
        <v>0</v>
      </c>
      <c r="E47" s="58"/>
      <c r="F47" s="114"/>
      <c r="G47" s="112"/>
      <c r="H47" s="58"/>
      <c r="I47" s="114"/>
      <c r="J47" s="115"/>
      <c r="K47" s="112"/>
      <c r="L47" s="113"/>
      <c r="M47" s="122">
        <f t="shared" si="20"/>
        <v>0</v>
      </c>
      <c r="N47" s="116"/>
      <c r="O47" s="58"/>
      <c r="P47" s="113"/>
      <c r="Q47" s="58"/>
      <c r="R47" s="58"/>
      <c r="S47" s="113"/>
      <c r="T47" s="413"/>
    </row>
    <row r="48" spans="1:20" x14ac:dyDescent="0.25">
      <c r="A48" s="121" t="s">
        <v>119</v>
      </c>
      <c r="B48" s="434" t="str">
        <f>VLOOKUP(A48,'urbano_PIANO_INV-INFR'!D$18:E$41,2,FALSE)</f>
        <v>SPECIFICARE______</v>
      </c>
      <c r="C48" s="642">
        <f>VLOOKUP(A48,'urbano_PIANO_INV-INFR'!$D$18:$J$41,6,FALSE)</f>
        <v>0</v>
      </c>
      <c r="D48" s="643">
        <f>VLOOKUP(A48,'urbano_PIANO_INV-INFR'!$D$18:$J$41,7,FALSE)</f>
        <v>0</v>
      </c>
      <c r="E48" s="58"/>
      <c r="F48" s="114"/>
      <c r="G48" s="112"/>
      <c r="H48" s="58"/>
      <c r="I48" s="114"/>
      <c r="J48" s="115"/>
      <c r="K48" s="112"/>
      <c r="L48" s="113"/>
      <c r="M48" s="122">
        <f t="shared" si="20"/>
        <v>0</v>
      </c>
      <c r="N48" s="116"/>
      <c r="O48" s="58"/>
      <c r="P48" s="113"/>
      <c r="Q48" s="58"/>
      <c r="R48" s="58"/>
      <c r="S48" s="113"/>
      <c r="T48" s="413"/>
    </row>
    <row r="49" spans="1:20" x14ac:dyDescent="0.25">
      <c r="A49" s="121" t="s">
        <v>114</v>
      </c>
      <c r="B49" s="434" t="str">
        <f>VLOOKUP(A49,'urbano_PIANO_INV-INFR'!D$18:E$41,2,FALSE)</f>
        <v>SPECIFICARE______</v>
      </c>
      <c r="C49" s="642">
        <f>VLOOKUP(A49,'urbano_PIANO_INV-INFR'!$D$18:$J$41,6,FALSE)</f>
        <v>0</v>
      </c>
      <c r="D49" s="643">
        <f>VLOOKUP(A49,'urbano_PIANO_INV-INFR'!$D$18:$J$41,7,FALSE)</f>
        <v>0</v>
      </c>
      <c r="E49" s="58"/>
      <c r="F49" s="114"/>
      <c r="G49" s="113"/>
      <c r="H49" s="436"/>
      <c r="I49" s="437"/>
      <c r="J49" s="115"/>
      <c r="K49" s="112"/>
      <c r="L49" s="113"/>
      <c r="M49" s="122">
        <f t="shared" si="20"/>
        <v>0</v>
      </c>
      <c r="N49" s="116"/>
      <c r="O49" s="116"/>
      <c r="P49" s="113"/>
      <c r="Q49" s="58"/>
      <c r="R49" s="58"/>
      <c r="S49" s="113"/>
      <c r="T49" s="413"/>
    </row>
    <row r="50" spans="1:20" x14ac:dyDescent="0.25">
      <c r="A50" s="633" t="s">
        <v>113</v>
      </c>
      <c r="B50" s="434" t="str">
        <f>VLOOKUP(A50,'urbano_PIANO_INV-INFR'!D$18:E$41,2,FALSE)</f>
        <v>SPECIFICARE______</v>
      </c>
      <c r="C50" s="642">
        <f>VLOOKUP(A50,'urbano_PIANO_INV-INFR'!$D$18:$J$41,6,FALSE)</f>
        <v>0</v>
      </c>
      <c r="D50" s="643">
        <f>VLOOKUP(A50,'urbano_PIANO_INV-INFR'!$D$18:$J$41,7,FALSE)</f>
        <v>0</v>
      </c>
      <c r="E50" s="438"/>
      <c r="F50" s="662"/>
      <c r="G50" s="435"/>
      <c r="H50" s="439"/>
      <c r="I50" s="114"/>
      <c r="J50" s="115"/>
      <c r="K50" s="112"/>
      <c r="L50" s="113"/>
      <c r="M50" s="122">
        <f t="shared" ref="M50:M67" si="21">K50+L50</f>
        <v>0</v>
      </c>
      <c r="N50" s="116"/>
      <c r="O50" s="116"/>
      <c r="P50" s="113"/>
      <c r="Q50" s="58"/>
      <c r="R50" s="58"/>
      <c r="S50" s="113"/>
      <c r="T50" s="413"/>
    </row>
    <row r="51" spans="1:20" x14ac:dyDescent="0.25">
      <c r="A51" s="121" t="s">
        <v>113</v>
      </c>
      <c r="B51" s="434" t="str">
        <f>VLOOKUP(A51,'urbano_PIANO_INV-INFR'!D$18:E$41,2,FALSE)</f>
        <v>SPECIFICARE______</v>
      </c>
      <c r="C51" s="642">
        <f>VLOOKUP(A51,'urbano_PIANO_INV-INFR'!$D$18:$J$41,6,FALSE)</f>
        <v>0</v>
      </c>
      <c r="D51" s="643">
        <f>VLOOKUP(A51,'urbano_PIANO_INV-INFR'!$D$18:$J$41,7,FALSE)</f>
        <v>0</v>
      </c>
      <c r="E51" s="58"/>
      <c r="F51" s="114"/>
      <c r="G51" s="112"/>
      <c r="H51" s="58"/>
      <c r="I51" s="114"/>
      <c r="J51" s="115"/>
      <c r="K51" s="112"/>
      <c r="L51" s="113"/>
      <c r="M51" s="122">
        <f t="shared" si="21"/>
        <v>0</v>
      </c>
      <c r="N51" s="116"/>
      <c r="O51" s="58"/>
      <c r="P51" s="113"/>
      <c r="Q51" s="58"/>
      <c r="R51" s="58"/>
      <c r="S51" s="113"/>
      <c r="T51" s="413"/>
    </row>
    <row r="52" spans="1:20" x14ac:dyDescent="0.25">
      <c r="A52" s="121" t="s">
        <v>121</v>
      </c>
      <c r="B52" s="434" t="str">
        <f>VLOOKUP(A52,'urbano_PIANO_INV-INFR'!D$18:E$41,2,FALSE)</f>
        <v>SPECIFICARE______</v>
      </c>
      <c r="C52" s="642">
        <f>VLOOKUP(A52,'urbano_PIANO_INV-INFR'!$D$18:$J$41,6,FALSE)</f>
        <v>0</v>
      </c>
      <c r="D52" s="643">
        <f>VLOOKUP(A52,'urbano_PIANO_INV-INFR'!$D$18:$J$41,7,FALSE)</f>
        <v>0</v>
      </c>
      <c r="E52" s="58"/>
      <c r="F52" s="114"/>
      <c r="G52" s="112"/>
      <c r="H52" s="58"/>
      <c r="I52" s="114"/>
      <c r="J52" s="115"/>
      <c r="K52" s="112"/>
      <c r="L52" s="113"/>
      <c r="M52" s="122">
        <f t="shared" si="21"/>
        <v>0</v>
      </c>
      <c r="N52" s="116"/>
      <c r="O52" s="58"/>
      <c r="P52" s="113"/>
      <c r="Q52" s="58"/>
      <c r="R52" s="58"/>
      <c r="S52" s="113"/>
      <c r="T52" s="413"/>
    </row>
    <row r="53" spans="1:20" x14ac:dyDescent="0.25">
      <c r="A53" s="121" t="s">
        <v>114</v>
      </c>
      <c r="B53" s="434" t="str">
        <f>VLOOKUP(A53,'urbano_PIANO_INV-INFR'!D$18:E$41,2,FALSE)</f>
        <v>SPECIFICARE______</v>
      </c>
      <c r="C53" s="642">
        <f>VLOOKUP(A53,'urbano_PIANO_INV-INFR'!$D$18:$J$41,6,FALSE)</f>
        <v>0</v>
      </c>
      <c r="D53" s="643">
        <f>VLOOKUP(A53,'urbano_PIANO_INV-INFR'!$D$18:$J$41,7,FALSE)</f>
        <v>0</v>
      </c>
      <c r="E53" s="58"/>
      <c r="F53" s="114"/>
      <c r="G53" s="112"/>
      <c r="H53" s="58"/>
      <c r="I53" s="114"/>
      <c r="J53" s="115"/>
      <c r="K53" s="112"/>
      <c r="L53" s="113"/>
      <c r="M53" s="122">
        <f t="shared" ref="M53:M56" si="22">K53+L53</f>
        <v>0</v>
      </c>
      <c r="N53" s="116"/>
      <c r="O53" s="58"/>
      <c r="P53" s="113"/>
      <c r="Q53" s="58"/>
      <c r="R53" s="58"/>
      <c r="S53" s="113"/>
      <c r="T53" s="413"/>
    </row>
    <row r="54" spans="1:20" x14ac:dyDescent="0.25">
      <c r="A54" s="121" t="s">
        <v>122</v>
      </c>
      <c r="B54" s="434" t="str">
        <f>VLOOKUP(A54,'urbano_PIANO_INV-INFR'!D$18:E$41,2,FALSE)</f>
        <v>SPECIFICARE______</v>
      </c>
      <c r="C54" s="642">
        <f>VLOOKUP(A54,'urbano_PIANO_INV-INFR'!$D$18:$J$41,6,FALSE)</f>
        <v>0</v>
      </c>
      <c r="D54" s="643">
        <f>VLOOKUP(A54,'urbano_PIANO_INV-INFR'!$D$18:$J$41,7,FALSE)</f>
        <v>0</v>
      </c>
      <c r="E54" s="58"/>
      <c r="F54" s="114"/>
      <c r="G54" s="112"/>
      <c r="H54" s="58"/>
      <c r="I54" s="114"/>
      <c r="J54" s="115"/>
      <c r="K54" s="112"/>
      <c r="L54" s="113"/>
      <c r="M54" s="122">
        <f t="shared" si="22"/>
        <v>0</v>
      </c>
      <c r="N54" s="116"/>
      <c r="O54" s="58"/>
      <c r="P54" s="113"/>
      <c r="Q54" s="58"/>
      <c r="R54" s="58"/>
      <c r="S54" s="113"/>
      <c r="T54" s="413"/>
    </row>
    <row r="55" spans="1:20" x14ac:dyDescent="0.25">
      <c r="A55" s="121" t="s">
        <v>319</v>
      </c>
      <c r="B55" s="434" t="str">
        <f>VLOOKUP(A55,'urbano_PIANO_INV-INFR'!D$18:E$41,2,FALSE)</f>
        <v>SPECIFICARE______</v>
      </c>
      <c r="C55" s="642">
        <f>VLOOKUP(A55,'urbano_PIANO_INV-INFR'!$D$18:$J$41,6,FALSE)</f>
        <v>0</v>
      </c>
      <c r="D55" s="643">
        <f>VLOOKUP(A55,'urbano_PIANO_INV-INFR'!$D$18:$J$41,7,FALSE)</f>
        <v>0</v>
      </c>
      <c r="E55" s="58"/>
      <c r="F55" s="114"/>
      <c r="G55" s="112"/>
      <c r="H55" s="58"/>
      <c r="I55" s="114"/>
      <c r="J55" s="115"/>
      <c r="K55" s="112"/>
      <c r="L55" s="113"/>
      <c r="M55" s="122">
        <f t="shared" si="22"/>
        <v>0</v>
      </c>
      <c r="N55" s="116"/>
      <c r="O55" s="58"/>
      <c r="P55" s="113"/>
      <c r="Q55" s="58"/>
      <c r="R55" s="58"/>
      <c r="S55" s="113"/>
      <c r="T55" s="413"/>
    </row>
    <row r="56" spans="1:20" ht="15" customHeight="1" x14ac:dyDescent="0.25">
      <c r="A56" s="121" t="s">
        <v>123</v>
      </c>
      <c r="B56" s="434" t="str">
        <f>VLOOKUP(A56,'urbano_PIANO_INV-INFR'!D$18:E$41,2,FALSE)</f>
        <v>SPECIFICARE______</v>
      </c>
      <c r="C56" s="642">
        <f>VLOOKUP(A56,'urbano_PIANO_INV-INFR'!$D$18:$J$41,6,FALSE)</f>
        <v>0</v>
      </c>
      <c r="D56" s="643">
        <f>VLOOKUP(A56,'urbano_PIANO_INV-INFR'!$D$18:$J$41,7,FALSE)</f>
        <v>0</v>
      </c>
      <c r="E56" s="58"/>
      <c r="F56" s="114"/>
      <c r="G56" s="112"/>
      <c r="H56" s="58"/>
      <c r="I56" s="114"/>
      <c r="J56" s="115"/>
      <c r="K56" s="112"/>
      <c r="L56" s="113"/>
      <c r="M56" s="122">
        <f t="shared" si="22"/>
        <v>0</v>
      </c>
      <c r="N56" s="116"/>
      <c r="O56" s="58"/>
      <c r="P56" s="113"/>
      <c r="Q56" s="58"/>
      <c r="R56" s="58"/>
      <c r="S56" s="113"/>
      <c r="T56" s="413"/>
    </row>
    <row r="57" spans="1:20" ht="15" customHeight="1" x14ac:dyDescent="0.25">
      <c r="A57" s="121" t="s">
        <v>124</v>
      </c>
      <c r="B57" s="434" t="str">
        <f>VLOOKUP(A57,'urbano_PIANO_INV-INFR'!D$18:E$41,2,FALSE)</f>
        <v>SPECIFICARE______</v>
      </c>
      <c r="C57" s="642">
        <f>VLOOKUP(A57,'urbano_PIANO_INV-INFR'!$D$18:$J$41,6,FALSE)</f>
        <v>0</v>
      </c>
      <c r="D57" s="643">
        <f>VLOOKUP(A57,'urbano_PIANO_INV-INFR'!$D$18:$J$41,7,FALSE)</f>
        <v>0</v>
      </c>
      <c r="E57" s="58"/>
      <c r="F57" s="114"/>
      <c r="G57" s="112"/>
      <c r="H57" s="58"/>
      <c r="I57" s="114"/>
      <c r="J57" s="115"/>
      <c r="K57" s="112"/>
      <c r="L57" s="113"/>
      <c r="M57" s="122">
        <f t="shared" ref="M57:M65" si="23">K57+L57</f>
        <v>0</v>
      </c>
      <c r="N57" s="116"/>
      <c r="O57" s="58"/>
      <c r="P57" s="113"/>
      <c r="Q57" s="58"/>
      <c r="R57" s="58"/>
      <c r="S57" s="113"/>
      <c r="T57" s="413"/>
    </row>
    <row r="58" spans="1:20" ht="15" customHeight="1" x14ac:dyDescent="0.25">
      <c r="A58" s="121" t="s">
        <v>125</v>
      </c>
      <c r="B58" s="434" t="str">
        <f>VLOOKUP(A58,'urbano_PIANO_INV-INFR'!D$18:E$41,2,FALSE)</f>
        <v>SPECIFICARE______</v>
      </c>
      <c r="C58" s="642">
        <f>VLOOKUP(A58,'urbano_PIANO_INV-INFR'!$D$18:$J$41,6,FALSE)</f>
        <v>0</v>
      </c>
      <c r="D58" s="643">
        <f>VLOOKUP(A58,'urbano_PIANO_INV-INFR'!$D$18:$J$41,7,FALSE)</f>
        <v>0</v>
      </c>
      <c r="E58" s="58"/>
      <c r="F58" s="114"/>
      <c r="G58" s="112"/>
      <c r="H58" s="58"/>
      <c r="I58" s="114"/>
      <c r="J58" s="115"/>
      <c r="K58" s="112"/>
      <c r="L58" s="113"/>
      <c r="M58" s="122">
        <f t="shared" si="23"/>
        <v>0</v>
      </c>
      <c r="N58" s="116"/>
      <c r="O58" s="58"/>
      <c r="P58" s="113"/>
      <c r="Q58" s="58"/>
      <c r="R58" s="58"/>
      <c r="S58" s="113"/>
      <c r="T58" s="413"/>
    </row>
    <row r="59" spans="1:20" ht="15" customHeight="1" x14ac:dyDescent="0.25">
      <c r="A59" s="121" t="s">
        <v>126</v>
      </c>
      <c r="B59" s="434" t="str">
        <f>VLOOKUP(A59,'urbano_PIANO_INV-INFR'!D$18:E$41,2,FALSE)</f>
        <v>SPECIFICARE______</v>
      </c>
      <c r="C59" s="642">
        <f>VLOOKUP(A59,'urbano_PIANO_INV-INFR'!$D$18:$J$41,6,FALSE)</f>
        <v>0</v>
      </c>
      <c r="D59" s="643">
        <f>VLOOKUP(A59,'urbano_PIANO_INV-INFR'!$D$18:$J$41,7,FALSE)</f>
        <v>0</v>
      </c>
      <c r="E59" s="58"/>
      <c r="F59" s="114"/>
      <c r="G59" s="112"/>
      <c r="H59" s="58"/>
      <c r="I59" s="114"/>
      <c r="J59" s="115"/>
      <c r="K59" s="112"/>
      <c r="L59" s="113"/>
      <c r="M59" s="122">
        <f t="shared" si="23"/>
        <v>0</v>
      </c>
      <c r="N59" s="116"/>
      <c r="O59" s="58"/>
      <c r="P59" s="113"/>
      <c r="Q59" s="58"/>
      <c r="R59" s="58"/>
      <c r="S59" s="113"/>
      <c r="T59" s="413"/>
    </row>
    <row r="60" spans="1:20" ht="15" customHeight="1" x14ac:dyDescent="0.25">
      <c r="A60" s="121" t="s">
        <v>127</v>
      </c>
      <c r="B60" s="434" t="str">
        <f>VLOOKUP(A60,'urbano_PIANO_INV-INFR'!D$18:E$41,2,FALSE)</f>
        <v>SPECIFICARE______</v>
      </c>
      <c r="C60" s="642">
        <f>VLOOKUP(A60,'urbano_PIANO_INV-INFR'!$D$18:$J$41,6,FALSE)</f>
        <v>0</v>
      </c>
      <c r="D60" s="643">
        <f>VLOOKUP(A60,'urbano_PIANO_INV-INFR'!$D$18:$J$41,7,FALSE)</f>
        <v>0</v>
      </c>
      <c r="E60" s="58"/>
      <c r="F60" s="114"/>
      <c r="G60" s="112"/>
      <c r="H60" s="58"/>
      <c r="I60" s="114"/>
      <c r="J60" s="115"/>
      <c r="K60" s="112"/>
      <c r="L60" s="113"/>
      <c r="M60" s="122">
        <f t="shared" si="23"/>
        <v>0</v>
      </c>
      <c r="N60" s="116"/>
      <c r="O60" s="58"/>
      <c r="P60" s="113"/>
      <c r="Q60" s="58"/>
      <c r="R60" s="58"/>
      <c r="S60" s="113"/>
      <c r="T60" s="413"/>
    </row>
    <row r="61" spans="1:20" ht="15" customHeight="1" x14ac:dyDescent="0.25">
      <c r="A61" s="121" t="s">
        <v>128</v>
      </c>
      <c r="B61" s="434" t="str">
        <f>VLOOKUP(A61,'urbano_PIANO_INV-INFR'!D$18:E$41,2,FALSE)</f>
        <v>SPECIFICARE______</v>
      </c>
      <c r="C61" s="642">
        <f>VLOOKUP(A61,'urbano_PIANO_INV-INFR'!$D$18:$J$41,6,FALSE)</f>
        <v>0</v>
      </c>
      <c r="D61" s="643">
        <f>VLOOKUP(A61,'urbano_PIANO_INV-INFR'!$D$18:$J$41,7,FALSE)</f>
        <v>0</v>
      </c>
      <c r="E61" s="58"/>
      <c r="F61" s="114"/>
      <c r="G61" s="112"/>
      <c r="H61" s="58"/>
      <c r="I61" s="114"/>
      <c r="J61" s="115"/>
      <c r="K61" s="112"/>
      <c r="L61" s="113"/>
      <c r="M61" s="122">
        <f t="shared" si="23"/>
        <v>0</v>
      </c>
      <c r="N61" s="116"/>
      <c r="O61" s="58"/>
      <c r="P61" s="113"/>
      <c r="Q61" s="58"/>
      <c r="R61" s="58"/>
      <c r="S61" s="113"/>
      <c r="T61" s="413"/>
    </row>
    <row r="62" spans="1:20" ht="15" customHeight="1" x14ac:dyDescent="0.25">
      <c r="A62" s="121" t="s">
        <v>321</v>
      </c>
      <c r="B62" s="434" t="str">
        <f>VLOOKUP(A62,'urbano_PIANO_INV-INFR'!D$18:E$41,2,FALSE)</f>
        <v>SPECIFICARE______</v>
      </c>
      <c r="C62" s="642">
        <f>VLOOKUP(A62,'urbano_PIANO_INV-INFR'!$D$18:$J$41,6,FALSE)</f>
        <v>0</v>
      </c>
      <c r="D62" s="643">
        <f>VLOOKUP(A62,'urbano_PIANO_INV-INFR'!$D$18:$J$41,7,FALSE)</f>
        <v>0</v>
      </c>
      <c r="E62" s="58"/>
      <c r="F62" s="114"/>
      <c r="G62" s="112"/>
      <c r="H62" s="58"/>
      <c r="I62" s="114"/>
      <c r="J62" s="115"/>
      <c r="K62" s="112"/>
      <c r="L62" s="113"/>
      <c r="M62" s="122">
        <f t="shared" si="23"/>
        <v>0</v>
      </c>
      <c r="N62" s="116"/>
      <c r="O62" s="58"/>
      <c r="P62" s="113"/>
      <c r="Q62" s="58"/>
      <c r="R62" s="58"/>
      <c r="S62" s="113"/>
      <c r="T62" s="413"/>
    </row>
    <row r="63" spans="1:20" x14ac:dyDescent="0.25">
      <c r="A63" s="121" t="s">
        <v>322</v>
      </c>
      <c r="B63" s="434" t="str">
        <f>VLOOKUP(A63,'urbano_PIANO_INV-INFR'!D$18:E$41,2,FALSE)</f>
        <v>SPECIFICARE______</v>
      </c>
      <c r="C63" s="642">
        <f>VLOOKUP(A63,'urbano_PIANO_INV-INFR'!$D$18:$J$41,6,FALSE)</f>
        <v>0</v>
      </c>
      <c r="D63" s="643">
        <f>VLOOKUP(A63,'urbano_PIANO_INV-INFR'!$D$18:$J$41,7,FALSE)</f>
        <v>0</v>
      </c>
      <c r="E63" s="58"/>
      <c r="F63" s="114"/>
      <c r="G63" s="112"/>
      <c r="H63" s="58"/>
      <c r="I63" s="114"/>
      <c r="J63" s="115"/>
      <c r="K63" s="112"/>
      <c r="L63" s="113"/>
      <c r="M63" s="122">
        <f t="shared" si="23"/>
        <v>0</v>
      </c>
      <c r="N63" s="116"/>
      <c r="O63" s="58"/>
      <c r="P63" s="113"/>
      <c r="Q63" s="58"/>
      <c r="R63" s="58"/>
      <c r="S63" s="113"/>
      <c r="T63" s="413"/>
    </row>
    <row r="64" spans="1:20" x14ac:dyDescent="0.25">
      <c r="A64" s="121" t="s">
        <v>113</v>
      </c>
      <c r="B64" s="434" t="str">
        <f>VLOOKUP(A64,'urbano_PIANO_INV-INFR'!D$18:E$41,2,FALSE)</f>
        <v>SPECIFICARE______</v>
      </c>
      <c r="C64" s="642">
        <f>VLOOKUP(A64,'urbano_PIANO_INV-INFR'!$D$18:$J$41,6,FALSE)</f>
        <v>0</v>
      </c>
      <c r="D64" s="643">
        <f>VLOOKUP(A64,'urbano_PIANO_INV-INFR'!$D$18:$J$41,7,FALSE)</f>
        <v>0</v>
      </c>
      <c r="E64" s="58"/>
      <c r="F64" s="114"/>
      <c r="G64" s="112"/>
      <c r="H64" s="58"/>
      <c r="I64" s="114"/>
      <c r="J64" s="115"/>
      <c r="K64" s="112"/>
      <c r="L64" s="113"/>
      <c r="M64" s="122">
        <f t="shared" si="23"/>
        <v>0</v>
      </c>
      <c r="N64" s="116"/>
      <c r="O64" s="58"/>
      <c r="P64" s="113"/>
      <c r="Q64" s="58"/>
      <c r="R64" s="58"/>
      <c r="S64" s="113"/>
      <c r="T64" s="413"/>
    </row>
    <row r="65" spans="1:20" x14ac:dyDescent="0.25">
      <c r="A65" s="121" t="s">
        <v>319</v>
      </c>
      <c r="B65" s="434" t="str">
        <f>VLOOKUP(A65,'urbano_PIANO_INV-INFR'!D$18:E$41,2,FALSE)</f>
        <v>SPECIFICARE______</v>
      </c>
      <c r="C65" s="642">
        <f>VLOOKUP(A65,'urbano_PIANO_INV-INFR'!$D$18:$J$41,6,FALSE)</f>
        <v>0</v>
      </c>
      <c r="D65" s="643">
        <f>VLOOKUP(A65,'urbano_PIANO_INV-INFR'!$D$18:$J$41,7,FALSE)</f>
        <v>0</v>
      </c>
      <c r="E65" s="58"/>
      <c r="F65" s="114"/>
      <c r="G65" s="112"/>
      <c r="H65" s="58"/>
      <c r="I65" s="114"/>
      <c r="J65" s="115"/>
      <c r="K65" s="112"/>
      <c r="L65" s="113"/>
      <c r="M65" s="122">
        <f t="shared" si="23"/>
        <v>0</v>
      </c>
      <c r="N65" s="116"/>
      <c r="O65" s="58"/>
      <c r="P65" s="113"/>
      <c r="Q65" s="58"/>
      <c r="R65" s="58"/>
      <c r="S65" s="113"/>
      <c r="T65" s="413"/>
    </row>
    <row r="66" spans="1:20" x14ac:dyDescent="0.25">
      <c r="A66" s="121" t="s">
        <v>113</v>
      </c>
      <c r="B66" s="434" t="str">
        <f>VLOOKUP(A66,'urbano_PIANO_INV-INFR'!D$18:E$41,2,FALSE)</f>
        <v>SPECIFICARE______</v>
      </c>
      <c r="C66" s="642">
        <f>VLOOKUP(A66,'urbano_PIANO_INV-INFR'!$D$18:$J$41,6,FALSE)</f>
        <v>0</v>
      </c>
      <c r="D66" s="643">
        <f>VLOOKUP(A66,'urbano_PIANO_INV-INFR'!$D$18:$J$41,7,FALSE)</f>
        <v>0</v>
      </c>
      <c r="E66" s="58"/>
      <c r="F66" s="114"/>
      <c r="G66" s="113"/>
      <c r="H66" s="436"/>
      <c r="I66" s="437"/>
      <c r="J66" s="115"/>
      <c r="K66" s="112"/>
      <c r="L66" s="113"/>
      <c r="M66" s="122">
        <f t="shared" si="21"/>
        <v>0</v>
      </c>
      <c r="N66" s="116"/>
      <c r="O66" s="116"/>
      <c r="P66" s="113"/>
      <c r="Q66" s="58"/>
      <c r="R66" s="58"/>
      <c r="S66" s="113"/>
      <c r="T66" s="413"/>
    </row>
    <row r="67" spans="1:20" x14ac:dyDescent="0.25">
      <c r="A67" s="633" t="s">
        <v>113</v>
      </c>
      <c r="B67" s="434" t="str">
        <f>VLOOKUP(A67,'urbano_PIANO_INV-INFR'!D$18:E$41,2,FALSE)</f>
        <v>SPECIFICARE______</v>
      </c>
      <c r="C67" s="642">
        <f>VLOOKUP(A67,'urbano_PIANO_INV-INFR'!$D$18:$J$41,6,FALSE)</f>
        <v>0</v>
      </c>
      <c r="D67" s="643">
        <f>VLOOKUP(A67,'urbano_PIANO_INV-INFR'!$D$18:$J$41,7,FALSE)</f>
        <v>0</v>
      </c>
      <c r="E67" s="438"/>
      <c r="F67" s="662"/>
      <c r="G67" s="435"/>
      <c r="H67" s="439"/>
      <c r="I67" s="114"/>
      <c r="J67" s="115"/>
      <c r="K67" s="112"/>
      <c r="L67" s="113"/>
      <c r="M67" s="122">
        <f t="shared" si="21"/>
        <v>0</v>
      </c>
      <c r="N67" s="116"/>
      <c r="O67" s="116"/>
      <c r="P67" s="113"/>
      <c r="Q67" s="58"/>
      <c r="R67" s="58"/>
      <c r="S67" s="113"/>
      <c r="T67" s="413"/>
    </row>
    <row r="68" spans="1:20" x14ac:dyDescent="0.25">
      <c r="A68" s="121" t="s">
        <v>121</v>
      </c>
      <c r="B68" s="434" t="str">
        <f>VLOOKUP(A68,'urbano_PIANO_INV-INFR'!D$18:E$41,2,FALSE)</f>
        <v>SPECIFICARE______</v>
      </c>
      <c r="C68" s="642">
        <f>VLOOKUP(A68,'urbano_PIANO_INV-INFR'!$D$18:$J$41,6,FALSE)</f>
        <v>0</v>
      </c>
      <c r="D68" s="643">
        <f>VLOOKUP(A68,'urbano_PIANO_INV-INFR'!$D$18:$J$41,7,FALSE)</f>
        <v>0</v>
      </c>
      <c r="E68" s="58"/>
      <c r="F68" s="114"/>
      <c r="G68" s="112"/>
      <c r="H68" s="58"/>
      <c r="I68" s="114"/>
      <c r="J68" s="115"/>
      <c r="K68" s="112"/>
      <c r="L68" s="113"/>
      <c r="M68" s="122">
        <f t="shared" si="20"/>
        <v>0</v>
      </c>
      <c r="N68" s="116"/>
      <c r="O68" s="58"/>
      <c r="P68" s="113"/>
      <c r="Q68" s="58"/>
      <c r="R68" s="58"/>
      <c r="S68" s="113"/>
      <c r="T68" s="413"/>
    </row>
    <row r="69" spans="1:20" x14ac:dyDescent="0.25">
      <c r="A69" s="121" t="s">
        <v>122</v>
      </c>
      <c r="B69" s="434" t="str">
        <f>VLOOKUP(A69,'urbano_PIANO_INV-INFR'!D$18:E$41,2,FALSE)</f>
        <v>SPECIFICARE______</v>
      </c>
      <c r="C69" s="642">
        <f>VLOOKUP(A69,'urbano_PIANO_INV-INFR'!$D$18:$J$41,6,FALSE)</f>
        <v>0</v>
      </c>
      <c r="D69" s="643">
        <f>VLOOKUP(A69,'urbano_PIANO_INV-INFR'!$D$18:$J$41,7,FALSE)</f>
        <v>0</v>
      </c>
      <c r="E69" s="58"/>
      <c r="F69" s="114"/>
      <c r="G69" s="112"/>
      <c r="H69" s="58"/>
      <c r="I69" s="114"/>
      <c r="J69" s="115"/>
      <c r="K69" s="112"/>
      <c r="L69" s="113"/>
      <c r="M69" s="122">
        <f t="shared" si="20"/>
        <v>0</v>
      </c>
      <c r="N69" s="116"/>
      <c r="O69" s="58"/>
      <c r="P69" s="113"/>
      <c r="Q69" s="58"/>
      <c r="R69" s="58"/>
      <c r="S69" s="113"/>
      <c r="T69" s="413"/>
    </row>
    <row r="70" spans="1:20" x14ac:dyDescent="0.25">
      <c r="A70" s="121" t="s">
        <v>123</v>
      </c>
      <c r="B70" s="434" t="str">
        <f>VLOOKUP(A70,'urbano_PIANO_INV-INFR'!D$18:E$41,2,FALSE)</f>
        <v>SPECIFICARE______</v>
      </c>
      <c r="C70" s="642">
        <f>VLOOKUP(A70,'urbano_PIANO_INV-INFR'!$D$18:$J$41,6,FALSE)</f>
        <v>0</v>
      </c>
      <c r="D70" s="643">
        <f>VLOOKUP(A70,'urbano_PIANO_INV-INFR'!$D$18:$J$41,7,FALSE)</f>
        <v>0</v>
      </c>
      <c r="E70" s="58"/>
      <c r="F70" s="114"/>
      <c r="G70" s="112"/>
      <c r="H70" s="58"/>
      <c r="I70" s="114"/>
      <c r="J70" s="115"/>
      <c r="K70" s="112"/>
      <c r="L70" s="113"/>
      <c r="M70" s="122">
        <f t="shared" si="20"/>
        <v>0</v>
      </c>
      <c r="N70" s="116"/>
      <c r="O70" s="58"/>
      <c r="P70" s="113"/>
      <c r="Q70" s="58"/>
      <c r="R70" s="58"/>
      <c r="S70" s="113"/>
      <c r="T70" s="413"/>
    </row>
    <row r="71" spans="1:20" x14ac:dyDescent="0.25">
      <c r="A71" s="121" t="s">
        <v>124</v>
      </c>
      <c r="B71" s="434" t="str">
        <f>VLOOKUP(A71,'urbano_PIANO_INV-INFR'!D$18:E$41,2,FALSE)</f>
        <v>SPECIFICARE______</v>
      </c>
      <c r="C71" s="642">
        <f>VLOOKUP(A71,'urbano_PIANO_INV-INFR'!$D$18:$J$41,6,FALSE)</f>
        <v>0</v>
      </c>
      <c r="D71" s="643">
        <f>VLOOKUP(A71,'urbano_PIANO_INV-INFR'!$D$18:$J$41,7,FALSE)</f>
        <v>0</v>
      </c>
      <c r="E71" s="58"/>
      <c r="F71" s="114"/>
      <c r="G71" s="112"/>
      <c r="H71" s="58"/>
      <c r="I71" s="114"/>
      <c r="J71" s="115"/>
      <c r="K71" s="112"/>
      <c r="L71" s="113"/>
      <c r="M71" s="122">
        <f t="shared" si="20"/>
        <v>0</v>
      </c>
      <c r="N71" s="116"/>
      <c r="O71" s="58"/>
      <c r="P71" s="113"/>
      <c r="Q71" s="58"/>
      <c r="R71" s="58"/>
      <c r="S71" s="113"/>
      <c r="T71" s="413"/>
    </row>
    <row r="72" spans="1:20" x14ac:dyDescent="0.25">
      <c r="A72" s="121" t="s">
        <v>125</v>
      </c>
      <c r="B72" s="434" t="str">
        <f>VLOOKUP(A72,'urbano_PIANO_INV-INFR'!D$18:E$41,2,FALSE)</f>
        <v>SPECIFICARE______</v>
      </c>
      <c r="C72" s="642">
        <f>VLOOKUP(A72,'urbano_PIANO_INV-INFR'!$D$18:$J$41,6,FALSE)</f>
        <v>0</v>
      </c>
      <c r="D72" s="643">
        <f>VLOOKUP(A72,'urbano_PIANO_INV-INFR'!$D$18:$J$41,7,FALSE)</f>
        <v>0</v>
      </c>
      <c r="E72" s="58"/>
      <c r="F72" s="114"/>
      <c r="G72" s="112"/>
      <c r="H72" s="58"/>
      <c r="I72" s="114"/>
      <c r="J72" s="115"/>
      <c r="K72" s="112"/>
      <c r="L72" s="113"/>
      <c r="M72" s="122">
        <f t="shared" si="20"/>
        <v>0</v>
      </c>
      <c r="N72" s="116"/>
      <c r="O72" s="58"/>
      <c r="P72" s="113"/>
      <c r="Q72" s="58"/>
      <c r="R72" s="58"/>
      <c r="S72" s="113"/>
      <c r="T72" s="413"/>
    </row>
    <row r="73" spans="1:20" ht="15.75" thickBot="1" x14ac:dyDescent="0.3">
      <c r="A73" s="147" t="s">
        <v>126</v>
      </c>
      <c r="B73" s="657" t="str">
        <f>VLOOKUP(A73,'urbano_PIANO_INV-INFR'!D$18:E$41,2,FALSE)</f>
        <v>SPECIFICARE______</v>
      </c>
      <c r="C73" s="652">
        <f>VLOOKUP(A73,'urbano_PIANO_INV-INFR'!$D$18:$J$41,6,FALSE)</f>
        <v>0</v>
      </c>
      <c r="D73" s="646">
        <f>VLOOKUP(A73,'urbano_PIANO_INV-INFR'!$D$18:$J$41,7,FALSE)</f>
        <v>0</v>
      </c>
      <c r="E73" s="119"/>
      <c r="F73" s="635"/>
      <c r="G73" s="636"/>
      <c r="H73" s="67"/>
      <c r="I73" s="635"/>
      <c r="J73" s="637"/>
      <c r="K73" s="636"/>
      <c r="L73" s="638"/>
      <c r="M73" s="639">
        <f t="shared" si="20"/>
        <v>0</v>
      </c>
      <c r="N73" s="640"/>
      <c r="O73" s="67"/>
      <c r="P73" s="638"/>
      <c r="Q73" s="67"/>
      <c r="R73" s="67"/>
      <c r="S73" s="638"/>
      <c r="T73" s="641"/>
    </row>
    <row r="74" spans="1:20" ht="15.75" thickBot="1" x14ac:dyDescent="0.3">
      <c r="D74" s="647"/>
      <c r="E74" s="647"/>
      <c r="F74" s="648" t="s">
        <v>276</v>
      </c>
      <c r="G74" s="146">
        <f>SUM(G45:G73)</f>
        <v>0</v>
      </c>
      <c r="H74" s="148" t="s">
        <v>276</v>
      </c>
      <c r="I74" s="148"/>
      <c r="J74" s="146"/>
      <c r="K74" s="146">
        <f>SUM(K45:K73)</f>
        <v>0</v>
      </c>
      <c r="L74" s="146">
        <f t="shared" ref="L74:M74" si="24">SUM(L45:L73)</f>
        <v>0</v>
      </c>
      <c r="M74" s="146">
        <f t="shared" si="24"/>
        <v>0</v>
      </c>
      <c r="N74" s="658"/>
      <c r="O74" s="658"/>
      <c r="P74" s="146">
        <f>SUM(P45:P73)</f>
        <v>0</v>
      </c>
      <c r="Q74" s="659"/>
      <c r="R74" s="659"/>
      <c r="S74" s="146">
        <f>SUM(S45:S73)</f>
        <v>0</v>
      </c>
      <c r="T74" s="660"/>
    </row>
    <row r="75" spans="1:20" x14ac:dyDescent="0.25">
      <c r="G75" s="111"/>
    </row>
    <row r="76" spans="1:20" ht="15.75" thickBot="1" x14ac:dyDescent="0.3"/>
    <row r="77" spans="1:20" ht="53.25" customHeight="1" thickBot="1" x14ac:dyDescent="0.3">
      <c r="A77" s="1276" t="s">
        <v>6</v>
      </c>
      <c r="B77" s="1277"/>
      <c r="C77" s="1277"/>
      <c r="D77" s="1277"/>
      <c r="E77" s="1277"/>
      <c r="F77" s="1277"/>
      <c r="G77" s="1277"/>
      <c r="H77" s="1277"/>
      <c r="I77" s="1277"/>
      <c r="J77" s="1277"/>
      <c r="K77" s="1277"/>
      <c r="L77" s="1277"/>
      <c r="M77" s="1277"/>
      <c r="N77" s="1277"/>
      <c r="O77" s="1277"/>
      <c r="P77" s="1277"/>
      <c r="Q77" s="1277"/>
      <c r="R77" s="1277"/>
      <c r="S77" s="1277"/>
      <c r="T77" s="1278"/>
    </row>
  </sheetData>
  <sheetProtection algorithmName="SHA-512" hashValue="AxCaw2PKlq1OHhOsz0n2Vp1ddQYx29/scZs7xV188Q4XTNVV0M7NwZHioN/M0Kab2ot873x3bHFdQyRdFIIk8g==" saltValue="lGKJEOZHyqECzlvD9DSy8w==" spinCount="100000" sheet="1" objects="1" scenarios="1"/>
  <mergeCells count="28">
    <mergeCell ref="A77:T77"/>
    <mergeCell ref="A6:C7"/>
    <mergeCell ref="D6:F7"/>
    <mergeCell ref="A11:C11"/>
    <mergeCell ref="D15:J15"/>
    <mergeCell ref="K15:Q15"/>
    <mergeCell ref="A42:T42"/>
    <mergeCell ref="R15:R16"/>
    <mergeCell ref="B43:B44"/>
    <mergeCell ref="A43:A44"/>
    <mergeCell ref="A15:A17"/>
    <mergeCell ref="B15:B17"/>
    <mergeCell ref="C15:C17"/>
    <mergeCell ref="C43:C44"/>
    <mergeCell ref="A2:R2"/>
    <mergeCell ref="A13:R13"/>
    <mergeCell ref="H11:J11"/>
    <mergeCell ref="H6:K6"/>
    <mergeCell ref="M6:P6"/>
    <mergeCell ref="M7:O7"/>
    <mergeCell ref="M9:O9"/>
    <mergeCell ref="M11:O11"/>
    <mergeCell ref="A9:C9"/>
    <mergeCell ref="D9:F9"/>
    <mergeCell ref="H7:J7"/>
    <mergeCell ref="H9:J9"/>
    <mergeCell ref="D11:F11"/>
    <mergeCell ref="A4:R4"/>
  </mergeCells>
  <phoneticPr fontId="40" type="noConversion"/>
  <dataValidations count="8">
    <dataValidation type="list" allowBlank="1" showInputMessage="1" showErrorMessage="1" sqref="R45:R73" xr:uid="{00000000-0002-0000-0700-000000000000}">
      <formula1>"si,"</formula1>
    </dataValidation>
    <dataValidation type="list" allowBlank="1" showInputMessage="1" showErrorMessage="1" sqref="T45:T73 R18:R38" xr:uid="{00000000-0002-0000-0700-000001000000}">
      <formula1>"si"</formula1>
    </dataValidation>
    <dataValidation type="list" allowBlank="1" showInputMessage="1" showErrorMessage="1" sqref="N45:N73" xr:uid="{00000000-0002-0000-0700-000002000000}">
      <formula1>$B$18:$B$38</formula1>
    </dataValidation>
    <dataValidation allowBlank="1" showErrorMessage="1" sqref="K7:K12 P7:P11" xr:uid="{00000000-0002-0000-0700-000003000000}"/>
    <dataValidation allowBlank="1" showInputMessage="1" showErrorMessage="1" promptTitle="ATTENZIONE:" prompt=" è la differenza tra l'importo dei lavori del Sal (esclusivamente legato alle infrastrutture di supporto) e il precedente" sqref="L18:L38" xr:uid="{00000000-0002-0000-07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38" xr:uid="{00000000-0002-0000-0700-000005000000}"/>
    <dataValidation allowBlank="1" showInputMessage="1" showErrorMessage="1" prompt="è la differenza tra l'importo degli oneri della sicurezza del SAL e il precedente" sqref="G18:G38" xr:uid="{00000000-0002-0000-0700-000006000000}"/>
    <dataValidation allowBlank="1" showInputMessage="1" showErrorMessage="1" prompt="è la differenza tra l'importo dei lavori del Sal e il precedente" sqref="E18:E38" xr:uid="{00000000-0002-0000-0700-000007000000}"/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700-000008000000}">
          <x14:formula1>
            <xm:f>'urbano_PIANO_INV-INFR'!$D$18:$D$41</xm:f>
          </x14:formula1>
          <xm:sqref>A45:A73</xm:sqref>
        </x14:dataValidation>
        <x14:dataValidation type="list" allowBlank="1" showInputMessage="1" showErrorMessage="1" prompt="Scegliere il comune beneficiario dal menù a tendina_x000a_" xr:uid="{00000000-0002-0000-0700-000009000000}">
          <x14:formula1>
            <xm:f>'DATI EROGAZIONI'!$A$2:$A$29</xm:f>
          </x14:formula1>
          <xm:sqref>D6:F7</xm:sqref>
        </x14:dataValidation>
        <x14:dataValidation type="list" allowBlank="1" showInputMessage="1" showErrorMessage="1" xr:uid="{00000000-0002-0000-0700-00000A000000}">
          <x14:formula1>
            <xm:f>'urbano_PIANO_INV-INFR'!$D$18:$D$41</xm:f>
          </x14:formula1>
          <xm:sqref>A19:A38 A18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CC"/>
    <pageSetUpPr fitToPage="1"/>
  </sheetPr>
  <dimension ref="A1:AC68"/>
  <sheetViews>
    <sheetView topLeftCell="A39" workbookViewId="0">
      <selection activeCell="F42" sqref="F42:F65"/>
    </sheetView>
  </sheetViews>
  <sheetFormatPr defaultColWidth="8.7109375" defaultRowHeight="15" x14ac:dyDescent="0.25"/>
  <cols>
    <col min="1" max="1" width="8.7109375" style="44"/>
    <col min="2" max="2" width="32.5703125" style="44" bestFit="1" customWidth="1"/>
    <col min="3" max="3" width="21.7109375" style="44" bestFit="1" customWidth="1"/>
    <col min="4" max="4" width="15.42578125" style="44" customWidth="1"/>
    <col min="5" max="5" width="11.5703125" style="44" bestFit="1" customWidth="1"/>
    <col min="6" max="6" width="13.28515625" style="44" bestFit="1" customWidth="1"/>
    <col min="7" max="7" width="17.85546875" style="44" customWidth="1"/>
    <col min="8" max="8" width="17.140625" style="44" customWidth="1"/>
    <col min="9" max="9" width="11.28515625" style="44" bestFit="1" customWidth="1"/>
    <col min="10" max="10" width="14" style="44" customWidth="1"/>
    <col min="11" max="12" width="12.140625" style="44" bestFit="1" customWidth="1"/>
    <col min="13" max="13" width="18" style="44" customWidth="1"/>
    <col min="14" max="14" width="17.85546875" style="44" customWidth="1"/>
    <col min="15" max="15" width="13.7109375" style="44" bestFit="1" customWidth="1"/>
    <col min="16" max="16" width="11.28515625" style="44" bestFit="1" customWidth="1"/>
    <col min="17" max="17" width="13.5703125" style="44" customWidth="1"/>
    <col min="18" max="18" width="16.85546875" style="44" customWidth="1"/>
    <col min="19" max="19" width="14.28515625" style="44" customWidth="1"/>
    <col min="20" max="20" width="21.85546875" style="44" customWidth="1"/>
    <col min="21" max="16384" width="8.7109375" style="44"/>
  </cols>
  <sheetData>
    <row r="1" spans="1:29" ht="15.75" thickBot="1" x14ac:dyDescent="0.3">
      <c r="A1" s="253"/>
      <c r="B1" s="187"/>
      <c r="C1" s="254"/>
      <c r="D1" s="255"/>
      <c r="E1" s="255"/>
      <c r="F1" s="255"/>
      <c r="G1" s="256"/>
      <c r="H1" s="362"/>
      <c r="I1" s="187"/>
      <c r="J1" s="187"/>
      <c r="K1" s="257"/>
      <c r="L1" s="257"/>
      <c r="M1" s="257"/>
      <c r="N1" s="257"/>
      <c r="O1" s="257"/>
      <c r="P1" s="254"/>
      <c r="Q1" s="187"/>
      <c r="R1" s="256"/>
      <c r="S1" s="187"/>
      <c r="T1" s="187"/>
      <c r="U1" s="187"/>
      <c r="V1" s="254"/>
      <c r="W1" s="254"/>
      <c r="X1" s="187"/>
      <c r="Y1" s="254"/>
      <c r="Z1" s="254"/>
      <c r="AA1" s="254"/>
      <c r="AB1" s="254"/>
      <c r="AC1" s="187"/>
    </row>
    <row r="2" spans="1:29" ht="36.75" customHeight="1" thickBot="1" x14ac:dyDescent="0.3">
      <c r="A2" s="1258" t="s">
        <v>0</v>
      </c>
      <c r="B2" s="1259"/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260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23.25" thickBot="1" x14ac:dyDescent="0.3">
      <c r="A3" s="259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</row>
    <row r="4" spans="1:29" ht="18.75" thickBot="1" x14ac:dyDescent="0.3">
      <c r="A4" s="1111" t="s">
        <v>277</v>
      </c>
      <c r="B4" s="1112"/>
      <c r="C4" s="1112"/>
      <c r="D4" s="1112"/>
      <c r="E4" s="1112"/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1112"/>
      <c r="Q4" s="1112"/>
      <c r="R4" s="1113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18.75" thickBot="1" x14ac:dyDescent="0.3">
      <c r="A5" s="138"/>
      <c r="B5" s="30"/>
      <c r="C5" s="30"/>
      <c r="D5" s="30"/>
      <c r="E5" s="30"/>
      <c r="F5" s="30"/>
      <c r="G5" s="30"/>
      <c r="H5" s="30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27.75" thickBot="1" x14ac:dyDescent="0.3">
      <c r="A6" s="1279" t="s">
        <v>469</v>
      </c>
      <c r="B6" s="1280"/>
      <c r="C6" s="1280"/>
      <c r="D6" s="1283" t="s">
        <v>3</v>
      </c>
      <c r="E6" s="1283"/>
      <c r="F6" s="1284"/>
      <c r="G6" s="18"/>
      <c r="H6" s="1264" t="s">
        <v>231</v>
      </c>
      <c r="I6" s="1265"/>
      <c r="J6" s="1265"/>
      <c r="K6" s="1266"/>
      <c r="L6" s="18"/>
      <c r="M6" s="1264" t="s">
        <v>232</v>
      </c>
      <c r="N6" s="1265"/>
      <c r="O6" s="1265"/>
      <c r="P6" s="1266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thickBot="1" x14ac:dyDescent="0.3">
      <c r="A7" s="1281"/>
      <c r="B7" s="1282"/>
      <c r="C7" s="1282"/>
      <c r="D7" s="1285"/>
      <c r="E7" s="1285"/>
      <c r="F7" s="1286"/>
      <c r="H7" s="1267" t="s">
        <v>233</v>
      </c>
      <c r="I7" s="1268"/>
      <c r="J7" s="1269"/>
      <c r="K7" s="137">
        <f>'urbano_PIANO_INV-INFR'!F94</f>
        <v>0</v>
      </c>
      <c r="L7" s="29"/>
      <c r="M7" s="1267" t="s">
        <v>234</v>
      </c>
      <c r="N7" s="1268"/>
      <c r="O7" s="1269"/>
      <c r="P7" s="137">
        <f>M66</f>
        <v>0</v>
      </c>
    </row>
    <row r="8" spans="1:29" ht="12.75" customHeight="1" thickBot="1" x14ac:dyDescent="0.5">
      <c r="A8" s="13"/>
      <c r="B8" s="13"/>
      <c r="C8" s="13"/>
      <c r="D8" s="13"/>
      <c r="E8" s="364"/>
      <c r="F8" s="364"/>
      <c r="H8" s="259"/>
      <c r="I8" s="364"/>
      <c r="J8" s="364"/>
      <c r="K8" s="449"/>
      <c r="L8" s="364"/>
      <c r="M8" s="259"/>
      <c r="N8" s="364"/>
      <c r="O8" s="364"/>
      <c r="P8" s="449"/>
      <c r="Q8" s="364"/>
      <c r="R8" s="364"/>
      <c r="S8" s="364"/>
      <c r="T8" s="364"/>
      <c r="U8" s="364"/>
      <c r="V8" s="365"/>
      <c r="W8" s="365"/>
      <c r="X8" s="365"/>
      <c r="Y8" s="262"/>
      <c r="Z8" s="107"/>
      <c r="AA8" s="17"/>
      <c r="AB8" s="17"/>
      <c r="AC8" s="17"/>
    </row>
    <row r="9" spans="1:29" ht="38.450000000000003" customHeight="1" thickBot="1" x14ac:dyDescent="0.3">
      <c r="A9" s="1270" t="s">
        <v>235</v>
      </c>
      <c r="B9" s="1271"/>
      <c r="C9" s="1271"/>
      <c r="D9" s="1272">
        <f>'urbano_PIANO_INV-INFR'!G56</f>
        <v>0</v>
      </c>
      <c r="E9" s="1272"/>
      <c r="F9" s="1273"/>
      <c r="H9" s="1261" t="s">
        <v>236</v>
      </c>
      <c r="I9" s="1262"/>
      <c r="J9" s="1263"/>
      <c r="K9" s="137">
        <f>'urbano_PIANO_INV-INFR'!G94</f>
        <v>0</v>
      </c>
      <c r="L9" s="43"/>
      <c r="M9" s="1261" t="s">
        <v>237</v>
      </c>
      <c r="N9" s="1262"/>
      <c r="O9" s="1263"/>
      <c r="P9" s="137">
        <f>S66</f>
        <v>0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ht="15.75" thickBot="1" x14ac:dyDescent="0.3">
      <c r="H10" s="259"/>
      <c r="K10" s="450"/>
      <c r="M10" s="259"/>
      <c r="P10" s="450"/>
    </row>
    <row r="11" spans="1:29" ht="33.6" customHeight="1" thickBot="1" x14ac:dyDescent="0.3">
      <c r="A11" s="1329" t="s">
        <v>4</v>
      </c>
      <c r="B11" s="1330"/>
      <c r="C11" s="1330"/>
      <c r="D11" s="1274"/>
      <c r="E11" s="1274"/>
      <c r="F11" s="1275"/>
      <c r="H11" s="1261" t="s">
        <v>238</v>
      </c>
      <c r="I11" s="1262"/>
      <c r="J11" s="1263"/>
      <c r="K11" s="137">
        <f>K7-K9</f>
        <v>0</v>
      </c>
      <c r="L11" s="61"/>
      <c r="M11" s="1261" t="s">
        <v>238</v>
      </c>
      <c r="N11" s="1262"/>
      <c r="O11" s="1263"/>
      <c r="P11" s="137">
        <f>P7-P9</f>
        <v>0</v>
      </c>
      <c r="Q11" s="61"/>
    </row>
    <row r="12" spans="1:29" ht="15.75" thickBot="1" x14ac:dyDescent="0.3"/>
    <row r="13" spans="1:29" ht="36.6" customHeight="1" thickBot="1" x14ac:dyDescent="0.3">
      <c r="A13" s="1209" t="s">
        <v>58</v>
      </c>
      <c r="B13" s="1210"/>
      <c r="C13" s="1210"/>
      <c r="D13" s="1210"/>
      <c r="E13" s="1210"/>
      <c r="F13" s="1210"/>
      <c r="G13" s="1210"/>
      <c r="H13" s="1210"/>
      <c r="I13" s="1210"/>
      <c r="J13" s="1210"/>
      <c r="K13" s="1210"/>
      <c r="L13" s="1210"/>
      <c r="M13" s="1210"/>
      <c r="N13" s="1210"/>
      <c r="O13" s="1210"/>
      <c r="P13" s="1210"/>
      <c r="Q13" s="1210"/>
      <c r="R13" s="1211"/>
      <c r="S13" s="149"/>
      <c r="T13" s="149"/>
    </row>
    <row r="14" spans="1:29" ht="15.75" thickBot="1" x14ac:dyDescent="0.3">
      <c r="K14" s="53"/>
    </row>
    <row r="15" spans="1:29" ht="15.95" customHeight="1" thickBot="1" x14ac:dyDescent="0.3">
      <c r="A15" s="1311" t="s">
        <v>239</v>
      </c>
      <c r="B15" s="1314" t="s">
        <v>240</v>
      </c>
      <c r="C15" s="1317" t="s">
        <v>241</v>
      </c>
      <c r="D15" s="1320" t="s">
        <v>242</v>
      </c>
      <c r="E15" s="1321"/>
      <c r="F15" s="1321"/>
      <c r="G15" s="1321"/>
      <c r="H15" s="1321"/>
      <c r="I15" s="1321"/>
      <c r="J15" s="1322"/>
      <c r="K15" s="1323" t="s">
        <v>243</v>
      </c>
      <c r="L15" s="1321"/>
      <c r="M15" s="1321"/>
      <c r="N15" s="1321"/>
      <c r="O15" s="1321"/>
      <c r="P15" s="1321"/>
      <c r="Q15" s="1322"/>
      <c r="R15" s="1309" t="s">
        <v>244</v>
      </c>
    </row>
    <row r="16" spans="1:29" ht="60.75" x14ac:dyDescent="0.25">
      <c r="A16" s="1312"/>
      <c r="B16" s="1315"/>
      <c r="C16" s="1318"/>
      <c r="D16" s="160" t="s">
        <v>245</v>
      </c>
      <c r="E16" s="150" t="s">
        <v>278</v>
      </c>
      <c r="F16" s="150" t="s">
        <v>247</v>
      </c>
      <c r="G16" s="150" t="s">
        <v>279</v>
      </c>
      <c r="H16" s="150" t="s">
        <v>242</v>
      </c>
      <c r="I16" s="150" t="s">
        <v>250</v>
      </c>
      <c r="J16" s="151" t="s">
        <v>251</v>
      </c>
      <c r="K16" s="152" t="s">
        <v>252</v>
      </c>
      <c r="L16" s="153" t="s">
        <v>253</v>
      </c>
      <c r="M16" s="153" t="s">
        <v>254</v>
      </c>
      <c r="N16" s="153" t="s">
        <v>255</v>
      </c>
      <c r="O16" s="153" t="s">
        <v>280</v>
      </c>
      <c r="P16" s="154" t="s">
        <v>250</v>
      </c>
      <c r="Q16" s="155" t="s">
        <v>251</v>
      </c>
      <c r="R16" s="1310"/>
    </row>
    <row r="17" spans="1:18" ht="15.75" thickBot="1" x14ac:dyDescent="0.3">
      <c r="A17" s="1313"/>
      <c r="B17" s="1316"/>
      <c r="C17" s="1319"/>
      <c r="D17" s="161" t="s">
        <v>218</v>
      </c>
      <c r="E17" s="156" t="s">
        <v>218</v>
      </c>
      <c r="F17" s="156" t="s">
        <v>218</v>
      </c>
      <c r="G17" s="156" t="s">
        <v>218</v>
      </c>
      <c r="H17" s="156" t="s">
        <v>218</v>
      </c>
      <c r="I17" s="156" t="s">
        <v>218</v>
      </c>
      <c r="J17" s="157" t="s">
        <v>218</v>
      </c>
      <c r="K17" s="158" t="s">
        <v>218</v>
      </c>
      <c r="L17" s="156" t="s">
        <v>218</v>
      </c>
      <c r="M17" s="156" t="s">
        <v>218</v>
      </c>
      <c r="N17" s="156" t="s">
        <v>218</v>
      </c>
      <c r="O17" s="156" t="s">
        <v>218</v>
      </c>
      <c r="P17" s="156" t="s">
        <v>218</v>
      </c>
      <c r="Q17" s="157" t="s">
        <v>218</v>
      </c>
      <c r="R17" s="170" t="s">
        <v>257</v>
      </c>
    </row>
    <row r="18" spans="1:18" x14ac:dyDescent="0.25">
      <c r="A18" s="136" t="s">
        <v>281</v>
      </c>
      <c r="B18" s="117"/>
      <c r="C18" s="165"/>
      <c r="D18" s="162"/>
      <c r="E18" s="120"/>
      <c r="F18" s="120"/>
      <c r="G18" s="120"/>
      <c r="H18" s="132">
        <f>G18+E18</f>
        <v>0</v>
      </c>
      <c r="I18" s="120">
        <f>H18*0.5%</f>
        <v>0</v>
      </c>
      <c r="J18" s="133">
        <f>H18-I18</f>
        <v>0</v>
      </c>
      <c r="K18" s="241"/>
      <c r="L18" s="242"/>
      <c r="M18" s="242"/>
      <c r="N18" s="242"/>
      <c r="O18" s="134">
        <f>N18+L18</f>
        <v>0</v>
      </c>
      <c r="P18" s="242">
        <f>O18*0.5%</f>
        <v>0</v>
      </c>
      <c r="Q18" s="135">
        <f>O18-P18</f>
        <v>0</v>
      </c>
      <c r="R18" s="414"/>
    </row>
    <row r="19" spans="1:18" x14ac:dyDescent="0.25">
      <c r="A19" s="121" t="s">
        <v>282</v>
      </c>
      <c r="B19" s="117"/>
      <c r="C19" s="166"/>
      <c r="D19" s="163"/>
      <c r="E19" s="113"/>
      <c r="F19" s="113"/>
      <c r="G19" s="113"/>
      <c r="H19" s="122">
        <f>G19+E19</f>
        <v>0</v>
      </c>
      <c r="I19" s="113">
        <f>H19*0.5%</f>
        <v>0</v>
      </c>
      <c r="J19" s="123">
        <f>H19-I19</f>
        <v>0</v>
      </c>
      <c r="K19" s="243"/>
      <c r="L19" s="244"/>
      <c r="M19" s="244"/>
      <c r="N19" s="244"/>
      <c r="O19" s="124">
        <f t="shared" ref="O19:O35" si="0">N19+L19</f>
        <v>0</v>
      </c>
      <c r="P19" s="244">
        <f t="shared" ref="P19:P35" si="1">O19*0.5%</f>
        <v>0</v>
      </c>
      <c r="Q19" s="125">
        <f t="shared" ref="Q19:Q35" si="2">O19-P19</f>
        <v>0</v>
      </c>
      <c r="R19" s="415"/>
    </row>
    <row r="20" spans="1:18" x14ac:dyDescent="0.25">
      <c r="A20" s="136" t="s">
        <v>344</v>
      </c>
      <c r="B20" s="117"/>
      <c r="C20" s="165"/>
      <c r="D20" s="162"/>
      <c r="E20" s="120"/>
      <c r="F20" s="120"/>
      <c r="G20" s="120"/>
      <c r="H20" s="132">
        <f t="shared" ref="H20:H29" si="3">G20+E20</f>
        <v>0</v>
      </c>
      <c r="I20" s="120">
        <f t="shared" ref="I20:I29" si="4">H20*0.5%</f>
        <v>0</v>
      </c>
      <c r="J20" s="133">
        <f t="shared" ref="J20:J29" si="5">H20-I20</f>
        <v>0</v>
      </c>
      <c r="K20" s="241"/>
      <c r="L20" s="242"/>
      <c r="M20" s="242"/>
      <c r="N20" s="242"/>
      <c r="O20" s="134">
        <f t="shared" si="0"/>
        <v>0</v>
      </c>
      <c r="P20" s="242">
        <f t="shared" si="1"/>
        <v>0</v>
      </c>
      <c r="Q20" s="135">
        <f t="shared" si="2"/>
        <v>0</v>
      </c>
      <c r="R20" s="414"/>
    </row>
    <row r="21" spans="1:18" x14ac:dyDescent="0.25">
      <c r="A21" s="121" t="s">
        <v>345</v>
      </c>
      <c r="B21" s="117"/>
      <c r="C21" s="166"/>
      <c r="D21" s="163"/>
      <c r="E21" s="113"/>
      <c r="F21" s="113"/>
      <c r="G21" s="113"/>
      <c r="H21" s="122">
        <f t="shared" si="3"/>
        <v>0</v>
      </c>
      <c r="I21" s="113">
        <f t="shared" si="4"/>
        <v>0</v>
      </c>
      <c r="J21" s="123">
        <f t="shared" si="5"/>
        <v>0</v>
      </c>
      <c r="K21" s="243"/>
      <c r="L21" s="244"/>
      <c r="M21" s="244"/>
      <c r="N21" s="244"/>
      <c r="O21" s="124">
        <f t="shared" ref="O21:O29" si="6">N21+L21</f>
        <v>0</v>
      </c>
      <c r="P21" s="244">
        <f t="shared" ref="P21:P29" si="7">O21*0.5%</f>
        <v>0</v>
      </c>
      <c r="Q21" s="125">
        <f t="shared" ref="Q21:Q29" si="8">O21-P21</f>
        <v>0</v>
      </c>
      <c r="R21" s="415"/>
    </row>
    <row r="22" spans="1:18" x14ac:dyDescent="0.25">
      <c r="A22" s="136" t="s">
        <v>346</v>
      </c>
      <c r="B22" s="117"/>
      <c r="C22" s="165"/>
      <c r="D22" s="162"/>
      <c r="E22" s="120"/>
      <c r="F22" s="120"/>
      <c r="G22" s="120"/>
      <c r="H22" s="132">
        <f t="shared" si="3"/>
        <v>0</v>
      </c>
      <c r="I22" s="120">
        <f t="shared" si="4"/>
        <v>0</v>
      </c>
      <c r="J22" s="133">
        <f t="shared" si="5"/>
        <v>0</v>
      </c>
      <c r="K22" s="241"/>
      <c r="L22" s="242"/>
      <c r="M22" s="242"/>
      <c r="N22" s="242"/>
      <c r="O22" s="134">
        <f t="shared" si="6"/>
        <v>0</v>
      </c>
      <c r="P22" s="242">
        <f t="shared" si="7"/>
        <v>0</v>
      </c>
      <c r="Q22" s="135">
        <f t="shared" si="8"/>
        <v>0</v>
      </c>
      <c r="R22" s="414"/>
    </row>
    <row r="23" spans="1:18" x14ac:dyDescent="0.25">
      <c r="A23" s="121" t="s">
        <v>347</v>
      </c>
      <c r="B23" s="117"/>
      <c r="C23" s="166"/>
      <c r="D23" s="163"/>
      <c r="E23" s="113"/>
      <c r="F23" s="113"/>
      <c r="G23" s="113"/>
      <c r="H23" s="122">
        <f t="shared" si="3"/>
        <v>0</v>
      </c>
      <c r="I23" s="113">
        <f t="shared" si="4"/>
        <v>0</v>
      </c>
      <c r="J23" s="123">
        <f t="shared" si="5"/>
        <v>0</v>
      </c>
      <c r="K23" s="243"/>
      <c r="L23" s="244"/>
      <c r="M23" s="244"/>
      <c r="N23" s="244"/>
      <c r="O23" s="124">
        <f t="shared" si="6"/>
        <v>0</v>
      </c>
      <c r="P23" s="244">
        <f t="shared" si="7"/>
        <v>0</v>
      </c>
      <c r="Q23" s="125">
        <f t="shared" si="8"/>
        <v>0</v>
      </c>
      <c r="R23" s="415"/>
    </row>
    <row r="24" spans="1:18" x14ac:dyDescent="0.25">
      <c r="A24" s="136" t="s">
        <v>348</v>
      </c>
      <c r="B24" s="117"/>
      <c r="C24" s="165"/>
      <c r="D24" s="162"/>
      <c r="E24" s="120"/>
      <c r="F24" s="120"/>
      <c r="G24" s="120"/>
      <c r="H24" s="132">
        <f t="shared" si="3"/>
        <v>0</v>
      </c>
      <c r="I24" s="120">
        <f t="shared" si="4"/>
        <v>0</v>
      </c>
      <c r="J24" s="133">
        <f t="shared" si="5"/>
        <v>0</v>
      </c>
      <c r="K24" s="241"/>
      <c r="L24" s="242"/>
      <c r="M24" s="242"/>
      <c r="N24" s="242"/>
      <c r="O24" s="134">
        <f t="shared" si="6"/>
        <v>0</v>
      </c>
      <c r="P24" s="242">
        <f t="shared" si="7"/>
        <v>0</v>
      </c>
      <c r="Q24" s="135">
        <f t="shared" si="8"/>
        <v>0</v>
      </c>
      <c r="R24" s="414"/>
    </row>
    <row r="25" spans="1:18" x14ac:dyDescent="0.25">
      <c r="A25" s="121" t="s">
        <v>349</v>
      </c>
      <c r="B25" s="117"/>
      <c r="C25" s="166"/>
      <c r="D25" s="163"/>
      <c r="E25" s="113"/>
      <c r="F25" s="113"/>
      <c r="G25" s="113"/>
      <c r="H25" s="122">
        <f t="shared" si="3"/>
        <v>0</v>
      </c>
      <c r="I25" s="113">
        <f t="shared" si="4"/>
        <v>0</v>
      </c>
      <c r="J25" s="123">
        <f t="shared" si="5"/>
        <v>0</v>
      </c>
      <c r="K25" s="243"/>
      <c r="L25" s="244"/>
      <c r="M25" s="244"/>
      <c r="N25" s="244"/>
      <c r="O25" s="124">
        <f t="shared" si="6"/>
        <v>0</v>
      </c>
      <c r="P25" s="244">
        <f t="shared" si="7"/>
        <v>0</v>
      </c>
      <c r="Q25" s="125">
        <f t="shared" si="8"/>
        <v>0</v>
      </c>
      <c r="R25" s="415"/>
    </row>
    <row r="26" spans="1:18" x14ac:dyDescent="0.25">
      <c r="A26" s="136" t="s">
        <v>350</v>
      </c>
      <c r="B26" s="117"/>
      <c r="C26" s="165"/>
      <c r="D26" s="162"/>
      <c r="E26" s="120"/>
      <c r="F26" s="120"/>
      <c r="G26" s="120"/>
      <c r="H26" s="132">
        <f t="shared" si="3"/>
        <v>0</v>
      </c>
      <c r="I26" s="120">
        <f t="shared" si="4"/>
        <v>0</v>
      </c>
      <c r="J26" s="133">
        <f t="shared" si="5"/>
        <v>0</v>
      </c>
      <c r="K26" s="241"/>
      <c r="L26" s="242"/>
      <c r="M26" s="242"/>
      <c r="N26" s="242"/>
      <c r="O26" s="134">
        <f t="shared" si="6"/>
        <v>0</v>
      </c>
      <c r="P26" s="242">
        <f t="shared" si="7"/>
        <v>0</v>
      </c>
      <c r="Q26" s="135">
        <f t="shared" si="8"/>
        <v>0</v>
      </c>
      <c r="R26" s="414"/>
    </row>
    <row r="27" spans="1:18" x14ac:dyDescent="0.25">
      <c r="A27" s="121" t="s">
        <v>351</v>
      </c>
      <c r="B27" s="117"/>
      <c r="C27" s="166"/>
      <c r="D27" s="163"/>
      <c r="E27" s="113"/>
      <c r="F27" s="113"/>
      <c r="G27" s="113"/>
      <c r="H27" s="122">
        <f t="shared" si="3"/>
        <v>0</v>
      </c>
      <c r="I27" s="113">
        <f t="shared" si="4"/>
        <v>0</v>
      </c>
      <c r="J27" s="123">
        <f t="shared" si="5"/>
        <v>0</v>
      </c>
      <c r="K27" s="243"/>
      <c r="L27" s="244"/>
      <c r="M27" s="244"/>
      <c r="N27" s="244"/>
      <c r="O27" s="124">
        <f t="shared" si="6"/>
        <v>0</v>
      </c>
      <c r="P27" s="244">
        <f t="shared" si="7"/>
        <v>0</v>
      </c>
      <c r="Q27" s="125">
        <f t="shared" si="8"/>
        <v>0</v>
      </c>
      <c r="R27" s="415"/>
    </row>
    <row r="28" spans="1:18" x14ac:dyDescent="0.25">
      <c r="A28" s="136" t="s">
        <v>352</v>
      </c>
      <c r="B28" s="117"/>
      <c r="C28" s="165"/>
      <c r="D28" s="162"/>
      <c r="E28" s="120"/>
      <c r="F28" s="120"/>
      <c r="G28" s="120"/>
      <c r="H28" s="132">
        <f t="shared" si="3"/>
        <v>0</v>
      </c>
      <c r="I28" s="120">
        <f t="shared" si="4"/>
        <v>0</v>
      </c>
      <c r="J28" s="133">
        <f t="shared" si="5"/>
        <v>0</v>
      </c>
      <c r="K28" s="241"/>
      <c r="L28" s="242"/>
      <c r="M28" s="242"/>
      <c r="N28" s="242"/>
      <c r="O28" s="134">
        <f t="shared" si="6"/>
        <v>0</v>
      </c>
      <c r="P28" s="242">
        <f t="shared" si="7"/>
        <v>0</v>
      </c>
      <c r="Q28" s="135">
        <f t="shared" si="8"/>
        <v>0</v>
      </c>
      <c r="R28" s="414"/>
    </row>
    <row r="29" spans="1:18" x14ac:dyDescent="0.25">
      <c r="A29" s="121" t="s">
        <v>353</v>
      </c>
      <c r="B29" s="117"/>
      <c r="C29" s="166"/>
      <c r="D29" s="163"/>
      <c r="E29" s="113"/>
      <c r="F29" s="113"/>
      <c r="G29" s="113"/>
      <c r="H29" s="122">
        <f t="shared" si="3"/>
        <v>0</v>
      </c>
      <c r="I29" s="113">
        <f t="shared" si="4"/>
        <v>0</v>
      </c>
      <c r="J29" s="123">
        <f t="shared" si="5"/>
        <v>0</v>
      </c>
      <c r="K29" s="243"/>
      <c r="L29" s="244"/>
      <c r="M29" s="244"/>
      <c r="N29" s="244"/>
      <c r="O29" s="124">
        <f t="shared" si="6"/>
        <v>0</v>
      </c>
      <c r="P29" s="244">
        <f t="shared" si="7"/>
        <v>0</v>
      </c>
      <c r="Q29" s="125">
        <f t="shared" si="8"/>
        <v>0</v>
      </c>
      <c r="R29" s="415"/>
    </row>
    <row r="30" spans="1:18" x14ac:dyDescent="0.25">
      <c r="A30" s="121" t="s">
        <v>283</v>
      </c>
      <c r="B30" s="117"/>
      <c r="C30" s="166"/>
      <c r="D30" s="163"/>
      <c r="E30" s="113"/>
      <c r="F30" s="113"/>
      <c r="G30" s="113"/>
      <c r="H30" s="122">
        <f t="shared" ref="H30:H35" si="9">G30+E30</f>
        <v>0</v>
      </c>
      <c r="I30" s="113">
        <f t="shared" ref="I30:I35" si="10">H30*0.5%</f>
        <v>0</v>
      </c>
      <c r="J30" s="123">
        <f t="shared" ref="J30:J35" si="11">H30-I30</f>
        <v>0</v>
      </c>
      <c r="K30" s="243"/>
      <c r="L30" s="244"/>
      <c r="M30" s="244"/>
      <c r="N30" s="244"/>
      <c r="O30" s="124">
        <f t="shared" si="0"/>
        <v>0</v>
      </c>
      <c r="P30" s="244">
        <f t="shared" si="1"/>
        <v>0</v>
      </c>
      <c r="Q30" s="125">
        <f t="shared" si="2"/>
        <v>0</v>
      </c>
      <c r="R30" s="415"/>
    </row>
    <row r="31" spans="1:18" x14ac:dyDescent="0.25">
      <c r="A31" s="121" t="s">
        <v>281</v>
      </c>
      <c r="B31" s="117"/>
      <c r="C31" s="166"/>
      <c r="D31" s="163"/>
      <c r="E31" s="113"/>
      <c r="F31" s="113"/>
      <c r="G31" s="113"/>
      <c r="H31" s="122">
        <f t="shared" si="9"/>
        <v>0</v>
      </c>
      <c r="I31" s="113">
        <f t="shared" si="10"/>
        <v>0</v>
      </c>
      <c r="J31" s="123">
        <f t="shared" si="11"/>
        <v>0</v>
      </c>
      <c r="K31" s="243"/>
      <c r="L31" s="244"/>
      <c r="M31" s="244"/>
      <c r="N31" s="244"/>
      <c r="O31" s="124">
        <f t="shared" si="0"/>
        <v>0</v>
      </c>
      <c r="P31" s="244">
        <f t="shared" si="1"/>
        <v>0</v>
      </c>
      <c r="Q31" s="125">
        <f t="shared" si="2"/>
        <v>0</v>
      </c>
      <c r="R31" s="415"/>
    </row>
    <row r="32" spans="1:18" x14ac:dyDescent="0.25">
      <c r="A32" s="121" t="s">
        <v>284</v>
      </c>
      <c r="B32" s="117"/>
      <c r="C32" s="166"/>
      <c r="D32" s="163"/>
      <c r="E32" s="113"/>
      <c r="F32" s="113"/>
      <c r="G32" s="113"/>
      <c r="H32" s="122">
        <f t="shared" si="9"/>
        <v>0</v>
      </c>
      <c r="I32" s="113">
        <f t="shared" si="10"/>
        <v>0</v>
      </c>
      <c r="J32" s="123">
        <f t="shared" si="11"/>
        <v>0</v>
      </c>
      <c r="K32" s="243"/>
      <c r="L32" s="244"/>
      <c r="M32" s="244"/>
      <c r="N32" s="244"/>
      <c r="O32" s="124">
        <f t="shared" si="0"/>
        <v>0</v>
      </c>
      <c r="P32" s="244">
        <f t="shared" si="1"/>
        <v>0</v>
      </c>
      <c r="Q32" s="125">
        <f t="shared" si="2"/>
        <v>0</v>
      </c>
      <c r="R32" s="415"/>
    </row>
    <row r="33" spans="1:20" x14ac:dyDescent="0.25">
      <c r="A33" s="121" t="s">
        <v>285</v>
      </c>
      <c r="B33" s="117"/>
      <c r="C33" s="166"/>
      <c r="D33" s="163"/>
      <c r="E33" s="113"/>
      <c r="F33" s="113"/>
      <c r="G33" s="113"/>
      <c r="H33" s="122">
        <f t="shared" si="9"/>
        <v>0</v>
      </c>
      <c r="I33" s="113">
        <f t="shared" si="10"/>
        <v>0</v>
      </c>
      <c r="J33" s="123">
        <f t="shared" si="11"/>
        <v>0</v>
      </c>
      <c r="K33" s="243"/>
      <c r="L33" s="244"/>
      <c r="M33" s="244"/>
      <c r="N33" s="244"/>
      <c r="O33" s="124">
        <f t="shared" si="0"/>
        <v>0</v>
      </c>
      <c r="P33" s="244">
        <f t="shared" si="1"/>
        <v>0</v>
      </c>
      <c r="Q33" s="125">
        <f t="shared" si="2"/>
        <v>0</v>
      </c>
      <c r="R33" s="415"/>
    </row>
    <row r="34" spans="1:20" x14ac:dyDescent="0.25">
      <c r="A34" s="121" t="s">
        <v>134</v>
      </c>
      <c r="B34" s="117"/>
      <c r="C34" s="166"/>
      <c r="D34" s="163"/>
      <c r="E34" s="113"/>
      <c r="F34" s="113"/>
      <c r="G34" s="113"/>
      <c r="H34" s="122">
        <f t="shared" si="9"/>
        <v>0</v>
      </c>
      <c r="I34" s="113">
        <f t="shared" si="10"/>
        <v>0</v>
      </c>
      <c r="J34" s="123">
        <f t="shared" si="11"/>
        <v>0</v>
      </c>
      <c r="K34" s="243"/>
      <c r="L34" s="244"/>
      <c r="M34" s="244"/>
      <c r="N34" s="244"/>
      <c r="O34" s="124">
        <f t="shared" si="0"/>
        <v>0</v>
      </c>
      <c r="P34" s="244">
        <f t="shared" si="1"/>
        <v>0</v>
      </c>
      <c r="Q34" s="125">
        <f t="shared" si="2"/>
        <v>0</v>
      </c>
      <c r="R34" s="415"/>
    </row>
    <row r="35" spans="1:20" ht="15.75" thickBot="1" x14ac:dyDescent="0.3">
      <c r="A35" s="185" t="s">
        <v>286</v>
      </c>
      <c r="B35" s="184"/>
      <c r="C35" s="167"/>
      <c r="D35" s="164"/>
      <c r="E35" s="141"/>
      <c r="F35" s="141"/>
      <c r="G35" s="141"/>
      <c r="H35" s="142">
        <f t="shared" si="9"/>
        <v>0</v>
      </c>
      <c r="I35" s="141">
        <f t="shared" si="10"/>
        <v>0</v>
      </c>
      <c r="J35" s="143">
        <f t="shared" si="11"/>
        <v>0</v>
      </c>
      <c r="K35" s="245"/>
      <c r="L35" s="246"/>
      <c r="M35" s="246"/>
      <c r="N35" s="246"/>
      <c r="O35" s="144">
        <f t="shared" si="0"/>
        <v>0</v>
      </c>
      <c r="P35" s="246">
        <f t="shared" si="1"/>
        <v>0</v>
      </c>
      <c r="Q35" s="145">
        <f t="shared" si="2"/>
        <v>0</v>
      </c>
      <c r="R35" s="416"/>
    </row>
    <row r="36" spans="1:20" ht="15.75" thickBot="1" x14ac:dyDescent="0.3">
      <c r="C36" s="169" t="s">
        <v>52</v>
      </c>
      <c r="D36" s="146">
        <f t="shared" ref="D36:G36" si="12">SUM(D18:D35)</f>
        <v>0</v>
      </c>
      <c r="E36" s="146">
        <f t="shared" si="12"/>
        <v>0</v>
      </c>
      <c r="F36" s="146">
        <f t="shared" si="12"/>
        <v>0</v>
      </c>
      <c r="G36" s="146">
        <f t="shared" si="12"/>
        <v>0</v>
      </c>
      <c r="H36" s="146">
        <f t="shared" ref="H36:N36" si="13">SUM(H18:H35)</f>
        <v>0</v>
      </c>
      <c r="I36" s="146">
        <f t="shared" si="13"/>
        <v>0</v>
      </c>
      <c r="J36" s="146">
        <f t="shared" si="13"/>
        <v>0</v>
      </c>
      <c r="K36" s="146">
        <f t="shared" si="13"/>
        <v>0</v>
      </c>
      <c r="L36" s="146">
        <f t="shared" si="13"/>
        <v>0</v>
      </c>
      <c r="M36" s="146">
        <f t="shared" si="13"/>
        <v>0</v>
      </c>
      <c r="N36" s="146">
        <f t="shared" si="13"/>
        <v>0</v>
      </c>
      <c r="O36" s="146">
        <f t="shared" ref="O36:P36" si="14">SUM(O18:O35)</f>
        <v>0</v>
      </c>
      <c r="P36" s="146">
        <f t="shared" si="14"/>
        <v>0</v>
      </c>
      <c r="Q36" s="159">
        <f>SUM(Q18:Q35)</f>
        <v>0</v>
      </c>
      <c r="R36" s="451"/>
    </row>
    <row r="38" spans="1:20" ht="15.75" thickBot="1" x14ac:dyDescent="0.3"/>
    <row r="39" spans="1:20" ht="15.75" customHeight="1" x14ac:dyDescent="0.3">
      <c r="A39" s="1331" t="s">
        <v>258</v>
      </c>
      <c r="B39" s="1332"/>
      <c r="C39" s="1332"/>
      <c r="D39" s="1332"/>
      <c r="E39" s="1332"/>
      <c r="F39" s="1332"/>
      <c r="G39" s="1332"/>
      <c r="H39" s="1332"/>
      <c r="I39" s="1332"/>
      <c r="J39" s="1332"/>
      <c r="K39" s="1332"/>
      <c r="L39" s="1332"/>
      <c r="M39" s="1332"/>
      <c r="N39" s="1332"/>
      <c r="O39" s="1332"/>
      <c r="P39" s="1332"/>
      <c r="Q39" s="1332"/>
      <c r="R39" s="1332"/>
      <c r="S39" s="1332"/>
      <c r="T39" s="1333"/>
    </row>
    <row r="40" spans="1:20" ht="71.25" customHeight="1" x14ac:dyDescent="0.25">
      <c r="A40" s="1324" t="s">
        <v>239</v>
      </c>
      <c r="B40" s="1326" t="s">
        <v>259</v>
      </c>
      <c r="C40" s="1307" t="s">
        <v>20</v>
      </c>
      <c r="D40" s="194" t="s">
        <v>475</v>
      </c>
      <c r="E40" s="191" t="s">
        <v>260</v>
      </c>
      <c r="F40" s="193" t="s">
        <v>261</v>
      </c>
      <c r="G40" s="193" t="s">
        <v>262</v>
      </c>
      <c r="H40" s="192" t="s">
        <v>263</v>
      </c>
      <c r="I40" s="192" t="s">
        <v>261</v>
      </c>
      <c r="J40" s="1327" t="s">
        <v>264</v>
      </c>
      <c r="K40" s="194" t="s">
        <v>262</v>
      </c>
      <c r="L40" s="192" t="s">
        <v>265</v>
      </c>
      <c r="M40" s="194" t="s">
        <v>266</v>
      </c>
      <c r="N40" s="192" t="s">
        <v>267</v>
      </c>
      <c r="O40" s="194" t="s">
        <v>268</v>
      </c>
      <c r="P40" s="194" t="s">
        <v>269</v>
      </c>
      <c r="Q40" s="194" t="s">
        <v>270</v>
      </c>
      <c r="R40" s="191" t="s">
        <v>271</v>
      </c>
      <c r="S40" s="194" t="s">
        <v>272</v>
      </c>
      <c r="T40" s="650" t="s">
        <v>273</v>
      </c>
    </row>
    <row r="41" spans="1:20" x14ac:dyDescent="0.25">
      <c r="A41" s="1325"/>
      <c r="B41" s="1307"/>
      <c r="C41" s="1308"/>
      <c r="D41" s="651" t="s">
        <v>275</v>
      </c>
      <c r="E41" s="445" t="s">
        <v>274</v>
      </c>
      <c r="F41" s="445" t="s">
        <v>275</v>
      </c>
      <c r="G41" s="445" t="s">
        <v>218</v>
      </c>
      <c r="H41" s="446" t="s">
        <v>274</v>
      </c>
      <c r="I41" s="445" t="s">
        <v>275</v>
      </c>
      <c r="J41" s="1328"/>
      <c r="K41" s="445" t="s">
        <v>218</v>
      </c>
      <c r="L41" s="445" t="s">
        <v>218</v>
      </c>
      <c r="M41" s="445" t="s">
        <v>218</v>
      </c>
      <c r="N41" s="445" t="s">
        <v>220</v>
      </c>
      <c r="O41" s="445" t="s">
        <v>220</v>
      </c>
      <c r="P41" s="445" t="s">
        <v>218</v>
      </c>
      <c r="Q41" s="447" t="s">
        <v>220</v>
      </c>
      <c r="R41" s="447" t="s">
        <v>257</v>
      </c>
      <c r="S41" s="445" t="s">
        <v>218</v>
      </c>
      <c r="T41" s="448" t="s">
        <v>257</v>
      </c>
    </row>
    <row r="42" spans="1:20" x14ac:dyDescent="0.25">
      <c r="A42" s="121" t="s">
        <v>133</v>
      </c>
      <c r="B42" s="434" t="str">
        <f>VLOOKUP(A42,'urbano_PIANO_INV-INFR'!D$60:E$91,2,FALSE)</f>
        <v>SPECIFICARE______</v>
      </c>
      <c r="C42" s="642">
        <f>VLOOKUP(A42,'urbano_PIANO_INV-INFR'!$D$60:$J$91,6,FALSE)</f>
        <v>0</v>
      </c>
      <c r="D42" s="643">
        <f>VLOOKUP(A42,'urbano_PIANO_INV-INFR'!$D$60:$J$91,7,FALSE)</f>
        <v>0</v>
      </c>
      <c r="E42" s="58"/>
      <c r="F42" s="114"/>
      <c r="G42" s="113"/>
      <c r="H42" s="436"/>
      <c r="I42" s="437"/>
      <c r="J42" s="115"/>
      <c r="K42" s="112"/>
      <c r="L42" s="113"/>
      <c r="M42" s="122">
        <f>K42+L42</f>
        <v>0</v>
      </c>
      <c r="N42" s="116"/>
      <c r="O42" s="116"/>
      <c r="P42" s="113"/>
      <c r="Q42" s="58"/>
      <c r="R42" s="58"/>
      <c r="S42" s="113"/>
      <c r="T42" s="413"/>
    </row>
    <row r="43" spans="1:20" x14ac:dyDescent="0.25">
      <c r="A43" s="633" t="s">
        <v>135</v>
      </c>
      <c r="B43" s="434" t="str">
        <f>VLOOKUP(A43,'urbano_PIANO_INV-INFR'!D$60:E$91,2,FALSE)</f>
        <v>A. Totale lavori</v>
      </c>
      <c r="C43" s="642">
        <f>VLOOKUP(A43,'urbano_PIANO_INV-INFR'!$D$60:$J$91,6,FALSE)</f>
        <v>0</v>
      </c>
      <c r="D43" s="643">
        <f>VLOOKUP(A43,'urbano_PIANO_INV-INFR'!$D$60:$J$91,7,FALSE)</f>
        <v>0</v>
      </c>
      <c r="E43" s="438"/>
      <c r="F43" s="662"/>
      <c r="G43" s="435"/>
      <c r="H43" s="439"/>
      <c r="I43" s="114"/>
      <c r="J43" s="115"/>
      <c r="K43" s="112"/>
      <c r="L43" s="113"/>
      <c r="M43" s="122">
        <f t="shared" ref="M43:M65" si="15">K43+L43</f>
        <v>0</v>
      </c>
      <c r="N43" s="116"/>
      <c r="O43" s="116"/>
      <c r="P43" s="113"/>
      <c r="Q43" s="58"/>
      <c r="R43" s="58"/>
      <c r="S43" s="113"/>
      <c r="T43" s="413"/>
    </row>
    <row r="44" spans="1:20" x14ac:dyDescent="0.25">
      <c r="A44" s="121" t="s">
        <v>323</v>
      </c>
      <c r="B44" s="434" t="str">
        <f>VLOOKUP(A44,'urbano_PIANO_INV-INFR'!D$60:E$91,2,FALSE)</f>
        <v>SPECIFICARE______</v>
      </c>
      <c r="C44" s="642">
        <f>VLOOKUP(A44,'urbano_PIANO_INV-INFR'!$D$60:$J$91,6,FALSE)</f>
        <v>0</v>
      </c>
      <c r="D44" s="643">
        <f>VLOOKUP(A44,'urbano_PIANO_INV-INFR'!$D$60:$J$91,7,FALSE)</f>
        <v>0</v>
      </c>
      <c r="E44" s="58"/>
      <c r="F44" s="114"/>
      <c r="G44" s="113"/>
      <c r="H44" s="436"/>
      <c r="I44" s="437"/>
      <c r="J44" s="115"/>
      <c r="K44" s="112"/>
      <c r="L44" s="113"/>
      <c r="M44" s="122">
        <f t="shared" si="15"/>
        <v>0</v>
      </c>
      <c r="N44" s="116"/>
      <c r="O44" s="116"/>
      <c r="P44" s="113"/>
      <c r="Q44" s="58"/>
      <c r="R44" s="58"/>
      <c r="S44" s="113"/>
      <c r="T44" s="413"/>
    </row>
    <row r="45" spans="1:20" x14ac:dyDescent="0.25">
      <c r="A45" s="633" t="s">
        <v>135</v>
      </c>
      <c r="B45" s="434" t="str">
        <f>VLOOKUP(A45,'urbano_PIANO_INV-INFR'!D$60:E$91,2,FALSE)</f>
        <v>A. Totale lavori</v>
      </c>
      <c r="C45" s="642">
        <f>VLOOKUP(A45,'urbano_PIANO_INV-INFR'!$D$60:$J$91,6,FALSE)</f>
        <v>0</v>
      </c>
      <c r="D45" s="643">
        <f>VLOOKUP(A45,'urbano_PIANO_INV-INFR'!$D$60:$J$91,7,FALSE)</f>
        <v>0</v>
      </c>
      <c r="E45" s="438"/>
      <c r="F45" s="662"/>
      <c r="G45" s="435"/>
      <c r="H45" s="439"/>
      <c r="I45" s="114"/>
      <c r="J45" s="115"/>
      <c r="K45" s="112"/>
      <c r="L45" s="113"/>
      <c r="M45" s="122">
        <f t="shared" ref="M45:M58" si="16">K45+L45</f>
        <v>0</v>
      </c>
      <c r="N45" s="116"/>
      <c r="O45" s="116"/>
      <c r="P45" s="113"/>
      <c r="Q45" s="58"/>
      <c r="R45" s="58"/>
      <c r="S45" s="113"/>
      <c r="T45" s="413"/>
    </row>
    <row r="46" spans="1:20" x14ac:dyDescent="0.25">
      <c r="A46" s="121" t="s">
        <v>324</v>
      </c>
      <c r="B46" s="434" t="str">
        <f>VLOOKUP(A46,'urbano_PIANO_INV-INFR'!D$60:E$91,2,FALSE)</f>
        <v>SPECIFICARE______</v>
      </c>
      <c r="C46" s="642">
        <f>VLOOKUP(A46,'urbano_PIANO_INV-INFR'!$D$60:$J$91,6,FALSE)</f>
        <v>0</v>
      </c>
      <c r="D46" s="643">
        <f>VLOOKUP(A46,'urbano_PIANO_INV-INFR'!$D$60:$J$91,7,FALSE)</f>
        <v>0</v>
      </c>
      <c r="E46" s="58"/>
      <c r="F46" s="114"/>
      <c r="G46" s="113"/>
      <c r="H46" s="436"/>
      <c r="I46" s="437"/>
      <c r="J46" s="115"/>
      <c r="K46" s="112"/>
      <c r="L46" s="113"/>
      <c r="M46" s="122">
        <f t="shared" si="16"/>
        <v>0</v>
      </c>
      <c r="N46" s="116"/>
      <c r="O46" s="116"/>
      <c r="P46" s="113"/>
      <c r="Q46" s="58"/>
      <c r="R46" s="58"/>
      <c r="S46" s="113"/>
      <c r="T46" s="413"/>
    </row>
    <row r="47" spans="1:20" x14ac:dyDescent="0.25">
      <c r="A47" s="633" t="s">
        <v>135</v>
      </c>
      <c r="B47" s="434" t="str">
        <f>VLOOKUP(A47,'urbano_PIANO_INV-INFR'!D$60:E$91,2,FALSE)</f>
        <v>A. Totale lavori</v>
      </c>
      <c r="C47" s="642">
        <f>VLOOKUP(A47,'urbano_PIANO_INV-INFR'!$D$60:$J$91,6,FALSE)</f>
        <v>0</v>
      </c>
      <c r="D47" s="643">
        <f>VLOOKUP(A47,'urbano_PIANO_INV-INFR'!$D$60:$J$91,7,FALSE)</f>
        <v>0</v>
      </c>
      <c r="E47" s="438"/>
      <c r="F47" s="662"/>
      <c r="G47" s="435"/>
      <c r="H47" s="439"/>
      <c r="I47" s="114"/>
      <c r="J47" s="115"/>
      <c r="K47" s="112"/>
      <c r="L47" s="113"/>
      <c r="M47" s="122">
        <f t="shared" si="16"/>
        <v>0</v>
      </c>
      <c r="N47" s="116"/>
      <c r="O47" s="116"/>
      <c r="P47" s="113"/>
      <c r="Q47" s="58"/>
      <c r="R47" s="58"/>
      <c r="S47" s="113"/>
      <c r="T47" s="413"/>
    </row>
    <row r="48" spans="1:20" x14ac:dyDescent="0.25">
      <c r="A48" s="121" t="s">
        <v>325</v>
      </c>
      <c r="B48" s="434" t="str">
        <f>VLOOKUP(A48,'urbano_PIANO_INV-INFR'!D$60:E$91,2,FALSE)</f>
        <v>SPECIFICARE______</v>
      </c>
      <c r="C48" s="642">
        <f>VLOOKUP(A48,'urbano_PIANO_INV-INFR'!$D$60:$J$91,6,FALSE)</f>
        <v>0</v>
      </c>
      <c r="D48" s="643">
        <f>VLOOKUP(A48,'urbano_PIANO_INV-INFR'!$D$60:$J$91,7,FALSE)</f>
        <v>0</v>
      </c>
      <c r="E48" s="58"/>
      <c r="F48" s="114"/>
      <c r="G48" s="113"/>
      <c r="H48" s="436"/>
      <c r="I48" s="437"/>
      <c r="J48" s="115"/>
      <c r="K48" s="112"/>
      <c r="L48" s="113"/>
      <c r="M48" s="122">
        <f t="shared" si="16"/>
        <v>0</v>
      </c>
      <c r="N48" s="116"/>
      <c r="O48" s="116"/>
      <c r="P48" s="113"/>
      <c r="Q48" s="58"/>
      <c r="R48" s="58"/>
      <c r="S48" s="113"/>
      <c r="T48" s="413"/>
    </row>
    <row r="49" spans="1:20" x14ac:dyDescent="0.25">
      <c r="A49" s="633" t="s">
        <v>135</v>
      </c>
      <c r="B49" s="434" t="str">
        <f>VLOOKUP(A49,'urbano_PIANO_INV-INFR'!D$60:E$91,2,FALSE)</f>
        <v>A. Totale lavori</v>
      </c>
      <c r="C49" s="642">
        <f>VLOOKUP(A49,'urbano_PIANO_INV-INFR'!$D$60:$J$91,6,FALSE)</f>
        <v>0</v>
      </c>
      <c r="D49" s="643">
        <f>VLOOKUP(A49,'urbano_PIANO_INV-INFR'!$D$60:$J$91,7,FALSE)</f>
        <v>0</v>
      </c>
      <c r="E49" s="438"/>
      <c r="F49" s="662"/>
      <c r="G49" s="435"/>
      <c r="H49" s="439"/>
      <c r="I49" s="114"/>
      <c r="J49" s="115"/>
      <c r="K49" s="112"/>
      <c r="L49" s="113"/>
      <c r="M49" s="122">
        <f t="shared" si="16"/>
        <v>0</v>
      </c>
      <c r="N49" s="116"/>
      <c r="O49" s="116"/>
      <c r="P49" s="113"/>
      <c r="Q49" s="58"/>
      <c r="R49" s="58"/>
      <c r="S49" s="113"/>
      <c r="T49" s="413"/>
    </row>
    <row r="50" spans="1:20" x14ac:dyDescent="0.25">
      <c r="A50" s="121" t="s">
        <v>326</v>
      </c>
      <c r="B50" s="434" t="str">
        <f>VLOOKUP(A50,'urbano_PIANO_INV-INFR'!D$60:E$91,2,FALSE)</f>
        <v>SPECIFICARE______</v>
      </c>
      <c r="C50" s="642">
        <f>VLOOKUP(A50,'urbano_PIANO_INV-INFR'!$D$60:$J$91,6,FALSE)</f>
        <v>0</v>
      </c>
      <c r="D50" s="643">
        <f>VLOOKUP(A50,'urbano_PIANO_INV-INFR'!$D$60:$J$91,7,FALSE)</f>
        <v>0</v>
      </c>
      <c r="E50" s="58"/>
      <c r="F50" s="114"/>
      <c r="G50" s="113"/>
      <c r="H50" s="436"/>
      <c r="I50" s="437"/>
      <c r="J50" s="115"/>
      <c r="K50" s="112"/>
      <c r="L50" s="113"/>
      <c r="M50" s="122">
        <f t="shared" si="16"/>
        <v>0</v>
      </c>
      <c r="N50" s="116"/>
      <c r="O50" s="116"/>
      <c r="P50" s="113"/>
      <c r="Q50" s="58"/>
      <c r="R50" s="58"/>
      <c r="S50" s="113"/>
      <c r="T50" s="413"/>
    </row>
    <row r="51" spans="1:20" x14ac:dyDescent="0.25">
      <c r="A51" s="633" t="s">
        <v>325</v>
      </c>
      <c r="B51" s="434" t="str">
        <f>VLOOKUP(A51,'urbano_PIANO_INV-INFR'!D$60:E$91,2,FALSE)</f>
        <v>SPECIFICARE______</v>
      </c>
      <c r="C51" s="642">
        <f>VLOOKUP(A51,'urbano_PIANO_INV-INFR'!$D$60:$J$91,6,FALSE)</f>
        <v>0</v>
      </c>
      <c r="D51" s="643">
        <f>VLOOKUP(A51,'urbano_PIANO_INV-INFR'!$D$60:$J$91,7,FALSE)</f>
        <v>0</v>
      </c>
      <c r="E51" s="438"/>
      <c r="F51" s="662"/>
      <c r="G51" s="435"/>
      <c r="H51" s="439"/>
      <c r="I51" s="114"/>
      <c r="J51" s="115"/>
      <c r="K51" s="112"/>
      <c r="L51" s="113"/>
      <c r="M51" s="122">
        <f t="shared" si="16"/>
        <v>0</v>
      </c>
      <c r="N51" s="116"/>
      <c r="O51" s="116"/>
      <c r="P51" s="113"/>
      <c r="Q51" s="58"/>
      <c r="R51" s="58"/>
      <c r="S51" s="113"/>
      <c r="T51" s="413"/>
    </row>
    <row r="52" spans="1:20" x14ac:dyDescent="0.25">
      <c r="A52" s="121" t="s">
        <v>327</v>
      </c>
      <c r="B52" s="434" t="str">
        <f>VLOOKUP(A52,'urbano_PIANO_INV-INFR'!D$60:E$91,2,FALSE)</f>
        <v>SPECIFICARE______</v>
      </c>
      <c r="C52" s="642">
        <f>VLOOKUP(A52,'urbano_PIANO_INV-INFR'!$D$60:$J$91,6,FALSE)</f>
        <v>0</v>
      </c>
      <c r="D52" s="643">
        <f>VLOOKUP(A52,'urbano_PIANO_INV-INFR'!$D$60:$J$91,7,FALSE)</f>
        <v>0</v>
      </c>
      <c r="E52" s="58"/>
      <c r="F52" s="114"/>
      <c r="G52" s="113"/>
      <c r="H52" s="436"/>
      <c r="I52" s="437"/>
      <c r="J52" s="115"/>
      <c r="K52" s="112"/>
      <c r="L52" s="113"/>
      <c r="M52" s="122">
        <f t="shared" si="16"/>
        <v>0</v>
      </c>
      <c r="N52" s="116"/>
      <c r="O52" s="116"/>
      <c r="P52" s="113"/>
      <c r="Q52" s="58"/>
      <c r="R52" s="58"/>
      <c r="S52" s="113"/>
      <c r="T52" s="413"/>
    </row>
    <row r="53" spans="1:20" x14ac:dyDescent="0.25">
      <c r="A53" s="633" t="s">
        <v>135</v>
      </c>
      <c r="B53" s="434" t="str">
        <f>VLOOKUP(A53,'urbano_PIANO_INV-INFR'!D$60:E$91,2,FALSE)</f>
        <v>A. Totale lavori</v>
      </c>
      <c r="C53" s="642">
        <f>VLOOKUP(A53,'urbano_PIANO_INV-INFR'!$D$60:$J$91,6,FALSE)</f>
        <v>0</v>
      </c>
      <c r="D53" s="643">
        <f>VLOOKUP(A53,'urbano_PIANO_INV-INFR'!$D$60:$J$91,7,FALSE)</f>
        <v>0</v>
      </c>
      <c r="E53" s="438"/>
      <c r="F53" s="662"/>
      <c r="G53" s="435"/>
      <c r="H53" s="439"/>
      <c r="I53" s="114"/>
      <c r="J53" s="115"/>
      <c r="K53" s="112"/>
      <c r="L53" s="113"/>
      <c r="M53" s="122">
        <f t="shared" si="16"/>
        <v>0</v>
      </c>
      <c r="N53" s="116"/>
      <c r="O53" s="116"/>
      <c r="P53" s="113"/>
      <c r="Q53" s="58"/>
      <c r="R53" s="58"/>
      <c r="S53" s="113"/>
      <c r="T53" s="413"/>
    </row>
    <row r="54" spans="1:20" x14ac:dyDescent="0.25">
      <c r="A54" s="121" t="s">
        <v>328</v>
      </c>
      <c r="B54" s="434" t="str">
        <f>VLOOKUP(A54,'urbano_PIANO_INV-INFR'!D$60:E$91,2,FALSE)</f>
        <v>SPECIFICARE______</v>
      </c>
      <c r="C54" s="642">
        <f>VLOOKUP(A54,'urbano_PIANO_INV-INFR'!$D$60:$J$91,6,FALSE)</f>
        <v>0</v>
      </c>
      <c r="D54" s="643">
        <f>VLOOKUP(A54,'urbano_PIANO_INV-INFR'!$D$60:$J$91,7,FALSE)</f>
        <v>0</v>
      </c>
      <c r="E54" s="58"/>
      <c r="F54" s="114"/>
      <c r="G54" s="113"/>
      <c r="H54" s="436"/>
      <c r="I54" s="437"/>
      <c r="J54" s="115"/>
      <c r="K54" s="112"/>
      <c r="L54" s="113"/>
      <c r="M54" s="122">
        <f t="shared" si="16"/>
        <v>0</v>
      </c>
      <c r="N54" s="116"/>
      <c r="O54" s="116"/>
      <c r="P54" s="113"/>
      <c r="Q54" s="58"/>
      <c r="R54" s="58"/>
      <c r="S54" s="113"/>
      <c r="T54" s="413"/>
    </row>
    <row r="55" spans="1:20" x14ac:dyDescent="0.25">
      <c r="A55" s="633" t="s">
        <v>133</v>
      </c>
      <c r="B55" s="434" t="str">
        <f>VLOOKUP(A55,'urbano_PIANO_INV-INFR'!D$60:E$91,2,FALSE)</f>
        <v>SPECIFICARE______</v>
      </c>
      <c r="C55" s="642">
        <f>VLOOKUP(A55,'urbano_PIANO_INV-INFR'!$D$60:$J$91,6,FALSE)</f>
        <v>0</v>
      </c>
      <c r="D55" s="643">
        <f>VLOOKUP(A55,'urbano_PIANO_INV-INFR'!$D$60:$J$91,7,FALSE)</f>
        <v>0</v>
      </c>
      <c r="E55" s="438"/>
      <c r="F55" s="662"/>
      <c r="G55" s="435"/>
      <c r="H55" s="439"/>
      <c r="I55" s="114"/>
      <c r="J55" s="115"/>
      <c r="K55" s="112"/>
      <c r="L55" s="113"/>
      <c r="M55" s="122">
        <f t="shared" si="16"/>
        <v>0</v>
      </c>
      <c r="N55" s="116"/>
      <c r="O55" s="116"/>
      <c r="P55" s="113"/>
      <c r="Q55" s="58"/>
      <c r="R55" s="58"/>
      <c r="S55" s="113"/>
      <c r="T55" s="413"/>
    </row>
    <row r="56" spans="1:20" x14ac:dyDescent="0.25">
      <c r="A56" s="121" t="s">
        <v>329</v>
      </c>
      <c r="B56" s="434" t="str">
        <f>VLOOKUP(A56,'urbano_PIANO_INV-INFR'!D$60:E$91,2,FALSE)</f>
        <v>SPECIFICARE______</v>
      </c>
      <c r="C56" s="642">
        <f>VLOOKUP(A56,'urbano_PIANO_INV-INFR'!$D$60:$J$91,6,FALSE)</f>
        <v>0</v>
      </c>
      <c r="D56" s="643">
        <f>VLOOKUP(A56,'urbano_PIANO_INV-INFR'!$D$60:$J$91,7,FALSE)</f>
        <v>0</v>
      </c>
      <c r="E56" s="58"/>
      <c r="F56" s="114"/>
      <c r="G56" s="113"/>
      <c r="H56" s="436"/>
      <c r="I56" s="437"/>
      <c r="J56" s="115"/>
      <c r="K56" s="112"/>
      <c r="L56" s="113"/>
      <c r="M56" s="122">
        <f t="shared" si="16"/>
        <v>0</v>
      </c>
      <c r="N56" s="116"/>
      <c r="O56" s="116"/>
      <c r="P56" s="113"/>
      <c r="Q56" s="58"/>
      <c r="R56" s="58"/>
      <c r="S56" s="113"/>
      <c r="T56" s="413"/>
    </row>
    <row r="57" spans="1:20" x14ac:dyDescent="0.25">
      <c r="A57" s="633" t="s">
        <v>324</v>
      </c>
      <c r="B57" s="434" t="str">
        <f>VLOOKUP(A57,'urbano_PIANO_INV-INFR'!D$60:E$91,2,FALSE)</f>
        <v>SPECIFICARE______</v>
      </c>
      <c r="C57" s="642">
        <f>VLOOKUP(A57,'urbano_PIANO_INV-INFR'!$D$60:$J$91,6,FALSE)</f>
        <v>0</v>
      </c>
      <c r="D57" s="643">
        <f>VLOOKUP(A57,'urbano_PIANO_INV-INFR'!$D$60:$J$91,7,FALSE)</f>
        <v>0</v>
      </c>
      <c r="E57" s="438"/>
      <c r="F57" s="662"/>
      <c r="G57" s="435"/>
      <c r="H57" s="439"/>
      <c r="I57" s="114"/>
      <c r="J57" s="115"/>
      <c r="K57" s="112"/>
      <c r="L57" s="113"/>
      <c r="M57" s="122">
        <f t="shared" si="16"/>
        <v>0</v>
      </c>
      <c r="N57" s="116"/>
      <c r="O57" s="116"/>
      <c r="P57" s="113"/>
      <c r="Q57" s="58"/>
      <c r="R57" s="58"/>
      <c r="S57" s="113"/>
      <c r="T57" s="413"/>
    </row>
    <row r="58" spans="1:20" x14ac:dyDescent="0.25">
      <c r="A58" s="121" t="s">
        <v>330</v>
      </c>
      <c r="B58" s="434" t="str">
        <f>VLOOKUP(A58,'urbano_PIANO_INV-INFR'!D$60:E$91,2,FALSE)</f>
        <v>SPECIFICARE______</v>
      </c>
      <c r="C58" s="642">
        <f>VLOOKUP(A58,'urbano_PIANO_INV-INFR'!$D$60:$J$91,6,FALSE)</f>
        <v>0</v>
      </c>
      <c r="D58" s="643">
        <f>VLOOKUP(A58,'urbano_PIANO_INV-INFR'!$D$60:$J$91,7,FALSE)</f>
        <v>0</v>
      </c>
      <c r="E58" s="58"/>
      <c r="F58" s="114"/>
      <c r="G58" s="113"/>
      <c r="H58" s="436"/>
      <c r="I58" s="437"/>
      <c r="J58" s="115"/>
      <c r="K58" s="112"/>
      <c r="L58" s="113"/>
      <c r="M58" s="122">
        <f t="shared" si="16"/>
        <v>0</v>
      </c>
      <c r="N58" s="116"/>
      <c r="O58" s="116"/>
      <c r="P58" s="113"/>
      <c r="Q58" s="58"/>
      <c r="R58" s="58"/>
      <c r="S58" s="113"/>
      <c r="T58" s="413"/>
    </row>
    <row r="59" spans="1:20" x14ac:dyDescent="0.25">
      <c r="A59" s="121" t="s">
        <v>139</v>
      </c>
      <c r="B59" s="434" t="str">
        <f>VLOOKUP(A59,'urbano_PIANO_INV-INFR'!D$60:E$91,2,FALSE)</f>
        <v>SPECIFICARE______</v>
      </c>
      <c r="C59" s="642">
        <f>VLOOKUP(A59,'urbano_PIANO_INV-INFR'!$D$60:$J$91,6,FALSE)</f>
        <v>0</v>
      </c>
      <c r="D59" s="643">
        <f>VLOOKUP(A59,'urbano_PIANO_INV-INFR'!$D$60:$J$91,7,FALSE)</f>
        <v>0</v>
      </c>
      <c r="E59" s="58"/>
      <c r="F59" s="114"/>
      <c r="G59" s="112"/>
      <c r="H59" s="58"/>
      <c r="I59" s="114"/>
      <c r="J59" s="115"/>
      <c r="K59" s="112"/>
      <c r="L59" s="113"/>
      <c r="M59" s="122">
        <f t="shared" si="15"/>
        <v>0</v>
      </c>
      <c r="N59" s="116"/>
      <c r="O59" s="58"/>
      <c r="P59" s="113"/>
      <c r="Q59" s="58"/>
      <c r="R59" s="58"/>
      <c r="S59" s="113"/>
      <c r="T59" s="413"/>
    </row>
    <row r="60" spans="1:20" x14ac:dyDescent="0.25">
      <c r="A60" s="121" t="s">
        <v>140</v>
      </c>
      <c r="B60" s="434" t="str">
        <f>VLOOKUP(A60,'urbano_PIANO_INV-INFR'!D$60:E$91,2,FALSE)</f>
        <v>SPECIFICARE______</v>
      </c>
      <c r="C60" s="642">
        <f>VLOOKUP(A60,'urbano_PIANO_INV-INFR'!$D$60:$J$91,6,FALSE)</f>
        <v>0</v>
      </c>
      <c r="D60" s="643">
        <f>VLOOKUP(A60,'urbano_PIANO_INV-INFR'!$D$60:$J$91,7,FALSE)</f>
        <v>0</v>
      </c>
      <c r="E60" s="58"/>
      <c r="F60" s="114"/>
      <c r="G60" s="112"/>
      <c r="H60" s="58"/>
      <c r="I60" s="114"/>
      <c r="J60" s="115"/>
      <c r="K60" s="112"/>
      <c r="L60" s="113"/>
      <c r="M60" s="122">
        <f t="shared" si="15"/>
        <v>0</v>
      </c>
      <c r="N60" s="116"/>
      <c r="O60" s="58"/>
      <c r="P60" s="113"/>
      <c r="Q60" s="58"/>
      <c r="R60" s="58"/>
      <c r="S60" s="113"/>
      <c r="T60" s="413"/>
    </row>
    <row r="61" spans="1:20" x14ac:dyDescent="0.25">
      <c r="A61" s="121" t="s">
        <v>141</v>
      </c>
      <c r="B61" s="434" t="str">
        <f>VLOOKUP(A61,'urbano_PIANO_INV-INFR'!D$60:E$91,2,FALSE)</f>
        <v>SPECIFICARE______</v>
      </c>
      <c r="C61" s="642">
        <f>VLOOKUP(A61,'urbano_PIANO_INV-INFR'!$D$60:$J$91,6,FALSE)</f>
        <v>0</v>
      </c>
      <c r="D61" s="643">
        <f>VLOOKUP(A61,'urbano_PIANO_INV-INFR'!$D$60:$J$91,7,FALSE)</f>
        <v>0</v>
      </c>
      <c r="E61" s="58"/>
      <c r="F61" s="114"/>
      <c r="G61" s="112"/>
      <c r="H61" s="58"/>
      <c r="I61" s="114"/>
      <c r="J61" s="115"/>
      <c r="K61" s="112"/>
      <c r="L61" s="113"/>
      <c r="M61" s="122">
        <f t="shared" si="15"/>
        <v>0</v>
      </c>
      <c r="N61" s="116"/>
      <c r="O61" s="58"/>
      <c r="P61" s="113"/>
      <c r="Q61" s="58"/>
      <c r="R61" s="58"/>
      <c r="S61" s="113"/>
      <c r="T61" s="413"/>
    </row>
    <row r="62" spans="1:20" x14ac:dyDescent="0.25">
      <c r="A62" s="121" t="s">
        <v>142</v>
      </c>
      <c r="B62" s="434" t="str">
        <f>VLOOKUP(A62,'urbano_PIANO_INV-INFR'!D$60:E$91,2,FALSE)</f>
        <v>SPECIFICARE______</v>
      </c>
      <c r="C62" s="642">
        <f>VLOOKUP(A62,'urbano_PIANO_INV-INFR'!$D$60:$J$91,6,FALSE)</f>
        <v>0</v>
      </c>
      <c r="D62" s="643">
        <f>VLOOKUP(A62,'urbano_PIANO_INV-INFR'!$D$60:$J$91,7,FALSE)</f>
        <v>0</v>
      </c>
      <c r="E62" s="58"/>
      <c r="F62" s="114"/>
      <c r="G62" s="112"/>
      <c r="H62" s="58"/>
      <c r="I62" s="114"/>
      <c r="J62" s="115"/>
      <c r="K62" s="112"/>
      <c r="L62" s="113"/>
      <c r="M62" s="122">
        <f t="shared" si="15"/>
        <v>0</v>
      </c>
      <c r="N62" s="116"/>
      <c r="O62" s="58"/>
      <c r="P62" s="113"/>
      <c r="Q62" s="58"/>
      <c r="R62" s="58"/>
      <c r="S62" s="113"/>
      <c r="T62" s="413"/>
    </row>
    <row r="63" spans="1:20" x14ac:dyDescent="0.25">
      <c r="A63" s="121" t="s">
        <v>143</v>
      </c>
      <c r="B63" s="434" t="str">
        <f>VLOOKUP(A63,'urbano_PIANO_INV-INFR'!D$60:E$91,2,FALSE)</f>
        <v>SPECIFICARE______</v>
      </c>
      <c r="C63" s="642">
        <f>VLOOKUP(A63,'urbano_PIANO_INV-INFR'!$D$60:$J$91,6,FALSE)</f>
        <v>0</v>
      </c>
      <c r="D63" s="643">
        <f>VLOOKUP(A63,'urbano_PIANO_INV-INFR'!$D$60:$J$91,7,FALSE)</f>
        <v>0</v>
      </c>
      <c r="E63" s="58"/>
      <c r="F63" s="114"/>
      <c r="G63" s="112"/>
      <c r="H63" s="58"/>
      <c r="I63" s="114"/>
      <c r="J63" s="115"/>
      <c r="K63" s="112"/>
      <c r="L63" s="113"/>
      <c r="M63" s="122">
        <f t="shared" si="15"/>
        <v>0</v>
      </c>
      <c r="N63" s="116"/>
      <c r="O63" s="58"/>
      <c r="P63" s="113"/>
      <c r="Q63" s="58"/>
      <c r="R63" s="58"/>
      <c r="S63" s="113"/>
      <c r="T63" s="413"/>
    </row>
    <row r="64" spans="1:20" x14ac:dyDescent="0.25">
      <c r="A64" s="121" t="s">
        <v>144</v>
      </c>
      <c r="B64" s="434" t="str">
        <f>VLOOKUP(A64,'urbano_PIANO_INV-INFR'!D$60:E$91,2,FALSE)</f>
        <v>SPECIFICARE______</v>
      </c>
      <c r="C64" s="642">
        <f>VLOOKUP(A64,'urbano_PIANO_INV-INFR'!$D$60:$J$91,6,FALSE)</f>
        <v>0</v>
      </c>
      <c r="D64" s="643">
        <f>VLOOKUP(A64,'urbano_PIANO_INV-INFR'!$D$60:$J$91,7,FALSE)</f>
        <v>0</v>
      </c>
      <c r="E64" s="58"/>
      <c r="F64" s="114"/>
      <c r="G64" s="112"/>
      <c r="H64" s="58"/>
      <c r="I64" s="114"/>
      <c r="J64" s="115"/>
      <c r="K64" s="112"/>
      <c r="L64" s="113"/>
      <c r="M64" s="122">
        <f t="shared" si="15"/>
        <v>0</v>
      </c>
      <c r="N64" s="116"/>
      <c r="O64" s="58"/>
      <c r="P64" s="113"/>
      <c r="Q64" s="58"/>
      <c r="R64" s="58"/>
      <c r="S64" s="113"/>
      <c r="T64" s="413"/>
    </row>
    <row r="65" spans="1:20" ht="15.75" thickBot="1" x14ac:dyDescent="0.3">
      <c r="A65" s="185" t="s">
        <v>145</v>
      </c>
      <c r="B65" s="634" t="str">
        <f>VLOOKUP(A65,'urbano_PIANO_INV-INFR'!D$60:E$91,2,FALSE)</f>
        <v>SPECIFICARE______</v>
      </c>
      <c r="C65" s="644">
        <f>VLOOKUP(A65,'urbano_PIANO_INV-INFR'!$D$60:$J$91,6,FALSE)</f>
        <v>0</v>
      </c>
      <c r="D65" s="645">
        <f>VLOOKUP(A65,'urbano_PIANO_INV-INFR'!$D$60:$J$91,7,FALSE)</f>
        <v>0</v>
      </c>
      <c r="E65" s="67"/>
      <c r="F65" s="635"/>
      <c r="G65" s="636"/>
      <c r="H65" s="67"/>
      <c r="I65" s="635"/>
      <c r="J65" s="637"/>
      <c r="K65" s="636"/>
      <c r="L65" s="638"/>
      <c r="M65" s="639">
        <f t="shared" si="15"/>
        <v>0</v>
      </c>
      <c r="N65" s="640"/>
      <c r="O65" s="67"/>
      <c r="P65" s="638"/>
      <c r="Q65" s="67"/>
      <c r="R65" s="67"/>
      <c r="S65" s="638"/>
      <c r="T65" s="641"/>
    </row>
    <row r="66" spans="1:20" ht="15.75" thickBot="1" x14ac:dyDescent="0.3">
      <c r="D66" s="647"/>
      <c r="E66" s="647"/>
      <c r="F66" s="649" t="s">
        <v>276</v>
      </c>
      <c r="G66" s="424">
        <f>SUM(G42:G65)</f>
        <v>0</v>
      </c>
      <c r="H66" s="425" t="s">
        <v>276</v>
      </c>
      <c r="I66" s="425"/>
      <c r="J66" s="424"/>
      <c r="K66" s="424">
        <f>SUM(K42:K65)</f>
        <v>0</v>
      </c>
      <c r="L66" s="424">
        <f t="shared" ref="L66:M66" si="17">SUM(L42:L65)</f>
        <v>0</v>
      </c>
      <c r="M66" s="424">
        <f t="shared" si="17"/>
        <v>0</v>
      </c>
      <c r="N66" s="424"/>
      <c r="O66" s="424"/>
      <c r="P66" s="424">
        <f>SUM(P42:P65)</f>
        <v>0</v>
      </c>
      <c r="Q66" s="455"/>
      <c r="R66" s="455"/>
      <c r="S66" s="424">
        <f>SUM(S42:S65)</f>
        <v>0</v>
      </c>
      <c r="T66" s="456"/>
    </row>
    <row r="67" spans="1:20" ht="15.75" thickBot="1" x14ac:dyDescent="0.3">
      <c r="G67" s="454"/>
    </row>
    <row r="68" spans="1:20" ht="47.25" customHeight="1" thickBot="1" x14ac:dyDescent="0.3">
      <c r="A68" s="1276" t="s">
        <v>6</v>
      </c>
      <c r="B68" s="1277"/>
      <c r="C68" s="1277"/>
      <c r="D68" s="1277"/>
      <c r="E68" s="1277"/>
      <c r="F68" s="1277"/>
      <c r="G68" s="1277"/>
      <c r="H68" s="1277"/>
      <c r="I68" s="1277"/>
      <c r="J68" s="1277"/>
      <c r="K68" s="1277"/>
      <c r="L68" s="1277"/>
      <c r="M68" s="1277"/>
      <c r="N68" s="1277"/>
      <c r="O68" s="1277"/>
      <c r="P68" s="1277"/>
      <c r="Q68" s="1277"/>
      <c r="R68" s="1277"/>
      <c r="S68" s="1277"/>
      <c r="T68" s="1278"/>
    </row>
  </sheetData>
  <sheetProtection algorithmName="SHA-512" hashValue="ik1abVVVsQdEeaPD6jLEiJvBE0SXQKEC/1tBZwDHMGDAoJox8BdL32nAl+3m0FfszGO81DZLFluN4H85zojKMw==" saltValue="usL0wmhJryP0L2qbQy9oiQ==" spinCount="100000" sheet="1" objects="1" scenarios="1"/>
  <mergeCells count="29">
    <mergeCell ref="A68:T68"/>
    <mergeCell ref="A6:C7"/>
    <mergeCell ref="D6:F7"/>
    <mergeCell ref="A40:A41"/>
    <mergeCell ref="B40:B41"/>
    <mergeCell ref="M11:O11"/>
    <mergeCell ref="J40:J41"/>
    <mergeCell ref="A9:C9"/>
    <mergeCell ref="D9:F9"/>
    <mergeCell ref="H9:J9"/>
    <mergeCell ref="M9:O9"/>
    <mergeCell ref="A11:C11"/>
    <mergeCell ref="D11:F11"/>
    <mergeCell ref="H11:J11"/>
    <mergeCell ref="A39:T39"/>
    <mergeCell ref="A13:R13"/>
    <mergeCell ref="C40:C41"/>
    <mergeCell ref="R15:R16"/>
    <mergeCell ref="A2:R2"/>
    <mergeCell ref="H6:K6"/>
    <mergeCell ref="M6:P6"/>
    <mergeCell ref="H7:J7"/>
    <mergeCell ref="M7:O7"/>
    <mergeCell ref="A4:R4"/>
    <mergeCell ref="A15:A17"/>
    <mergeCell ref="B15:B17"/>
    <mergeCell ref="C15:C17"/>
    <mergeCell ref="D15:J15"/>
    <mergeCell ref="K15:Q15"/>
  </mergeCells>
  <phoneticPr fontId="40" type="noConversion"/>
  <dataValidations count="5">
    <dataValidation type="list" allowBlank="1" showInputMessage="1" showErrorMessage="1" sqref="N42:N65" xr:uid="{00000000-0002-0000-0800-000000000000}">
      <formula1>$B$18:$B$35</formula1>
    </dataValidation>
    <dataValidation type="list" allowBlank="1" showInputMessage="1" showErrorMessage="1" sqref="R18:R35 T42:T65" xr:uid="{00000000-0002-0000-0800-000001000000}">
      <formula1>"si"</formula1>
    </dataValidation>
    <dataValidation type="list" allowBlank="1" showInputMessage="1" showErrorMessage="1" sqref="R42:R65" xr:uid="{00000000-0002-0000-0800-000002000000}">
      <formula1>"si,"</formula1>
    </dataValidation>
    <dataValidation allowBlank="1" showErrorMessage="1" prompt="_x000a_" sqref="K7" xr:uid="{00000000-0002-0000-0800-000003000000}"/>
    <dataValidation allowBlank="1" showErrorMessage="1" prompt="Scegliere il comune beneficiario dal menù a tendina_x000a_" sqref="K9:K11 P7:P9" xr:uid="{00000000-0002-0000-0800-000004000000}"/>
  </dataValidations>
  <pageMargins left="0.7" right="0.7" top="0.75" bottom="0.75" header="0.3" footer="0.3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800-000005000000}">
          <x14:formula1>
            <xm:f>'urbano_PIANO_INV-INFR'!$D$60:$D$91</xm:f>
          </x14:formula1>
          <xm:sqref>A42:A65</xm:sqref>
        </x14:dataValidation>
        <x14:dataValidation type="list" allowBlank="1" showInputMessage="1" showErrorMessage="1" xr:uid="{00000000-0002-0000-0800-000006000000}">
          <x14:formula1>
            <xm:f>'urbano_PIANO_INV-INFR'!$D$60:$D$91</xm:f>
          </x14:formula1>
          <xm:sqref>A18:A35</xm:sqref>
        </x14:dataValidation>
        <x14:dataValidation type="list" allowBlank="1" showInputMessage="1" showErrorMessage="1" prompt="Scegliere il comune beneficiario dal menù a tendina_x000a_" xr:uid="{00000000-0002-0000-0800-000007000000}">
          <x14:formula1>
            <xm:f>'DATI EROGAZIONI'!$A$2:$A$29</xm:f>
          </x14:formula1>
          <xm:sqref>D6:F7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9</vt:i4>
      </vt:variant>
    </vt:vector>
  </HeadingPairs>
  <TitlesOfParts>
    <vt:vector size="22" baseType="lpstr">
      <vt:lpstr>Urbano.Piano inv. forn</vt:lpstr>
      <vt:lpstr>urbano_PIANO_INV-INFR</vt:lpstr>
      <vt:lpstr>q.e. gen</vt:lpstr>
      <vt:lpstr>urbano REND FORN_ metano</vt:lpstr>
      <vt:lpstr>urbano REND FORN_ metano ibrido</vt:lpstr>
      <vt:lpstr>urbano REND_FORN_ ele </vt:lpstr>
      <vt:lpstr>urbanoREND_FORN_ idrogeno</vt:lpstr>
      <vt:lpstr>urbano rend_infr_met</vt:lpstr>
      <vt:lpstr>urbano rend_infr_elet</vt:lpstr>
      <vt:lpstr>urbano rend_infr_idrogeno</vt:lpstr>
      <vt:lpstr>DATI EROGAZIONI</vt:lpstr>
      <vt:lpstr>dati scheda tecnica</vt:lpstr>
      <vt:lpstr>Foglio1</vt:lpstr>
      <vt:lpstr>'q.e. gen'!Area_stampa</vt:lpstr>
      <vt:lpstr>'urbano REND FORN_ metano ibrido'!Area_stampa</vt:lpstr>
      <vt:lpstr>'urbano REND_FORN_ ele '!Area_stampa</vt:lpstr>
      <vt:lpstr>'urbano rend_infr_elet'!Area_stampa</vt:lpstr>
      <vt:lpstr>'urbano rend_infr_idrogeno'!Area_stampa</vt:lpstr>
      <vt:lpstr>'urbano rend_infr_met'!Area_stampa</vt:lpstr>
      <vt:lpstr>'Urbano.Piano inv. forn'!Area_stampa</vt:lpstr>
      <vt:lpstr>'urbano_PIANO_INV-INFR'!Area_stampa</vt:lpstr>
      <vt:lpstr>'urbanoREND_FORN_ idrogeno'!Area_stampa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dcterms:created xsi:type="dcterms:W3CDTF">2022-03-22T10:39:05Z</dcterms:created>
  <dcterms:modified xsi:type="dcterms:W3CDTF">2026-03-30T07:56:25Z</dcterms:modified>
  <cp:category/>
  <cp:contentStatus/>
</cp:coreProperties>
</file>