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ona.armento.MIT\Desktop\"/>
    </mc:Choice>
  </mc:AlternateContent>
  <xr:revisionPtr revIDLastSave="0" documentId="8_{4FCE9E01-EBA1-4736-9D3B-391FBA5BD9A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ub_Urbano.Piano inv. forn" sheetId="6" r:id="rId1"/>
    <sheet name="EXTRAUrbano.Piano inv. forn " sheetId="18" r:id="rId2"/>
    <sheet name="sub_urbano_PIANO_INV-INFR" sheetId="5" r:id="rId3"/>
    <sheet name="EXTRA-urbano_PIANO_INV-INFR " sheetId="19" r:id="rId4"/>
    <sheet name="piano inv.riconvers." sheetId="28" r:id="rId5"/>
    <sheet name="q.e. gen" sheetId="9" r:id="rId6"/>
    <sheet name="sub-urbano REND FORN_ metano" sheetId="1" r:id="rId7"/>
    <sheet name="extraurbano REND FORN_ metano" sheetId="20" r:id="rId8"/>
    <sheet name="sub_urbano REND_FORN_ ele " sheetId="10" r:id="rId9"/>
    <sheet name="extraurbano REND FORN_ elett" sheetId="26" r:id="rId10"/>
    <sheet name="suburb.REND_FORN_ idrogeno" sheetId="17" r:id="rId11"/>
    <sheet name="eXTRAurbanoREND_FORN_ idrogeno" sheetId="22" r:id="rId12"/>
    <sheet name="rend_riconversione-sub" sheetId="27" r:id="rId13"/>
    <sheet name="rend_riconversione-extraurb" sheetId="30" r:id="rId14"/>
    <sheet name="suburbano rend_infr_met" sheetId="3" r:id="rId15"/>
    <sheet name="EXTRAurbano rend_infr_met " sheetId="24" r:id="rId16"/>
    <sheet name="SUBurbano rend_infr_elet" sheetId="13" r:id="rId17"/>
    <sheet name="EXTRAurbano rend_infr_elet " sheetId="29" r:id="rId18"/>
    <sheet name="suburbano rend_infr_idrogeno" sheetId="15" r:id="rId19"/>
    <sheet name="EXTRAurbano rend_infr_idrogeno" sheetId="25" r:id="rId20"/>
    <sheet name="DATI EROGAZIONI" sheetId="7" state="hidden" r:id="rId21"/>
  </sheets>
  <externalReferences>
    <externalReference r:id="rId2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8" i="5" l="1"/>
  <c r="R57" i="6"/>
  <c r="R58" i="6"/>
  <c r="R59" i="6"/>
  <c r="R60" i="6"/>
  <c r="R61" i="6"/>
  <c r="R52" i="18"/>
  <c r="T52" i="18"/>
  <c r="X52" i="18" s="1"/>
  <c r="R53" i="18"/>
  <c r="T53" i="18"/>
  <c r="X53" i="18"/>
  <c r="R54" i="18"/>
  <c r="T54" i="18"/>
  <c r="X54" i="18" s="1"/>
  <c r="R55" i="18"/>
  <c r="T55" i="18"/>
  <c r="X55" i="18"/>
  <c r="R56" i="18"/>
  <c r="T56" i="18"/>
  <c r="X56" i="18"/>
  <c r="F107" i="19" l="1"/>
  <c r="F54" i="19"/>
  <c r="F81" i="19"/>
  <c r="H55" i="5"/>
  <c r="H82" i="5"/>
  <c r="R48" i="18"/>
  <c r="T48" i="18"/>
  <c r="X48" i="18" s="1"/>
  <c r="R49" i="18"/>
  <c r="T49" i="18"/>
  <c r="X49" i="18" s="1"/>
  <c r="R50" i="18"/>
  <c r="T50" i="18"/>
  <c r="X50" i="18" s="1"/>
  <c r="R51" i="18"/>
  <c r="T51" i="18"/>
  <c r="X51" i="18" s="1"/>
  <c r="R57" i="18"/>
  <c r="T57" i="18"/>
  <c r="X57" i="18" s="1"/>
  <c r="R54" i="6"/>
  <c r="R55" i="6"/>
  <c r="R56" i="6"/>
  <c r="R62" i="6"/>
  <c r="R63" i="6"/>
  <c r="R64" i="6"/>
  <c r="R65" i="6"/>
  <c r="N13" i="20"/>
  <c r="E13" i="20"/>
  <c r="O10" i="20"/>
  <c r="E10" i="20"/>
  <c r="O374" i="20"/>
  <c r="N374" i="20"/>
  <c r="K374" i="20"/>
  <c r="G374" i="20"/>
  <c r="F374" i="20"/>
  <c r="A364" i="20"/>
  <c r="L360" i="20"/>
  <c r="L358" i="20"/>
  <c r="G358" i="20"/>
  <c r="O355" i="20"/>
  <c r="N355" i="20"/>
  <c r="K355" i="20"/>
  <c r="G355" i="20"/>
  <c r="F355" i="20"/>
  <c r="A345" i="20"/>
  <c r="L341" i="20"/>
  <c r="L339" i="20"/>
  <c r="G339" i="20"/>
  <c r="O336" i="20"/>
  <c r="N336" i="20"/>
  <c r="K336" i="20"/>
  <c r="G336" i="20"/>
  <c r="F336" i="20"/>
  <c r="A326" i="20"/>
  <c r="L322" i="20"/>
  <c r="L320" i="20"/>
  <c r="G320" i="20"/>
  <c r="O317" i="20"/>
  <c r="N317" i="20"/>
  <c r="K317" i="20"/>
  <c r="G317" i="20"/>
  <c r="F317" i="20"/>
  <c r="A307" i="20"/>
  <c r="L303" i="20"/>
  <c r="L301" i="20"/>
  <c r="G301" i="20"/>
  <c r="O298" i="20"/>
  <c r="N298" i="20"/>
  <c r="K298" i="20"/>
  <c r="G298" i="20"/>
  <c r="F298" i="20"/>
  <c r="A288" i="20"/>
  <c r="L284" i="20"/>
  <c r="L282" i="20"/>
  <c r="G282" i="20"/>
  <c r="O279" i="20"/>
  <c r="N279" i="20"/>
  <c r="K279" i="20"/>
  <c r="G279" i="20"/>
  <c r="F279" i="20"/>
  <c r="A269" i="20"/>
  <c r="L265" i="20"/>
  <c r="L263" i="20"/>
  <c r="G263" i="20"/>
  <c r="O260" i="20"/>
  <c r="N260" i="20"/>
  <c r="K260" i="20"/>
  <c r="G260" i="20"/>
  <c r="F260" i="20"/>
  <c r="A250" i="20"/>
  <c r="L246" i="20"/>
  <c r="L244" i="20"/>
  <c r="G244" i="20"/>
  <c r="O241" i="20"/>
  <c r="N241" i="20"/>
  <c r="K241" i="20"/>
  <c r="G241" i="20"/>
  <c r="F241" i="20"/>
  <c r="A231" i="20"/>
  <c r="L227" i="20"/>
  <c r="L225" i="20"/>
  <c r="G225" i="20"/>
  <c r="E13" i="1"/>
  <c r="N13" i="1"/>
  <c r="O10" i="1"/>
  <c r="E10" i="1"/>
  <c r="O355" i="1"/>
  <c r="N355" i="1"/>
  <c r="K355" i="1"/>
  <c r="G355" i="1"/>
  <c r="F355" i="1"/>
  <c r="A345" i="1"/>
  <c r="L341" i="1"/>
  <c r="L339" i="1"/>
  <c r="G339" i="1"/>
  <c r="O336" i="1"/>
  <c r="N336" i="1"/>
  <c r="K336" i="1"/>
  <c r="G336" i="1"/>
  <c r="F336" i="1"/>
  <c r="A326" i="1"/>
  <c r="L322" i="1"/>
  <c r="L320" i="1"/>
  <c r="G320" i="1"/>
  <c r="O317" i="1"/>
  <c r="N317" i="1"/>
  <c r="K317" i="1"/>
  <c r="G317" i="1"/>
  <c r="F317" i="1"/>
  <c r="A307" i="1"/>
  <c r="L303" i="1"/>
  <c r="L301" i="1"/>
  <c r="G301" i="1"/>
  <c r="O298" i="1"/>
  <c r="N298" i="1"/>
  <c r="K298" i="1"/>
  <c r="G298" i="1"/>
  <c r="F298" i="1"/>
  <c r="A288" i="1"/>
  <c r="L284" i="1"/>
  <c r="L282" i="1"/>
  <c r="G282" i="1"/>
  <c r="O279" i="1"/>
  <c r="N279" i="1"/>
  <c r="K279" i="1"/>
  <c r="G279" i="1"/>
  <c r="F279" i="1"/>
  <c r="A269" i="1"/>
  <c r="L265" i="1"/>
  <c r="L263" i="1"/>
  <c r="G263" i="1"/>
  <c r="O260" i="1"/>
  <c r="N260" i="1"/>
  <c r="K260" i="1"/>
  <c r="G260" i="1"/>
  <c r="F260" i="1"/>
  <c r="A250" i="1"/>
  <c r="L246" i="1"/>
  <c r="L244" i="1"/>
  <c r="G244" i="1"/>
  <c r="O241" i="1"/>
  <c r="N241" i="1"/>
  <c r="K241" i="1"/>
  <c r="G241" i="1"/>
  <c r="F241" i="1"/>
  <c r="A231" i="1"/>
  <c r="L227" i="1"/>
  <c r="L225" i="1"/>
  <c r="G225" i="1"/>
  <c r="G30" i="9"/>
  <c r="B59" i="7"/>
  <c r="B47" i="7"/>
  <c r="G21" i="7"/>
  <c r="G13" i="7"/>
  <c r="G5" i="7"/>
  <c r="D23" i="7"/>
  <c r="B23" i="7"/>
  <c r="C23" i="7"/>
  <c r="G3" i="7"/>
  <c r="G4" i="7"/>
  <c r="G6" i="7"/>
  <c r="G7" i="7"/>
  <c r="G8" i="7"/>
  <c r="G9" i="7"/>
  <c r="G10" i="7"/>
  <c r="G11" i="7"/>
  <c r="G12" i="7"/>
  <c r="G14" i="7"/>
  <c r="G15" i="7"/>
  <c r="G16" i="7"/>
  <c r="G17" i="7"/>
  <c r="G18" i="7"/>
  <c r="G19" i="7"/>
  <c r="G20" i="7"/>
  <c r="G22" i="7"/>
  <c r="F23" i="7"/>
  <c r="E23" i="7"/>
  <c r="K222" i="22" l="1"/>
  <c r="K203" i="22"/>
  <c r="K184" i="22"/>
  <c r="K165" i="22"/>
  <c r="K146" i="22"/>
  <c r="K127" i="22"/>
  <c r="K108" i="22"/>
  <c r="K89" i="22"/>
  <c r="K70" i="22"/>
  <c r="K51" i="22"/>
  <c r="K32" i="22"/>
  <c r="K222" i="17"/>
  <c r="K203" i="17"/>
  <c r="K184" i="17"/>
  <c r="K165" i="17"/>
  <c r="K146" i="17"/>
  <c r="K127" i="17"/>
  <c r="K108" i="17"/>
  <c r="K89" i="17"/>
  <c r="K70" i="17"/>
  <c r="K51" i="17"/>
  <c r="K32" i="17"/>
  <c r="K222" i="26"/>
  <c r="K203" i="26"/>
  <c r="K184" i="26"/>
  <c r="K165" i="26"/>
  <c r="K146" i="26"/>
  <c r="K127" i="26"/>
  <c r="K108" i="26"/>
  <c r="K89" i="26"/>
  <c r="K70" i="26"/>
  <c r="K51" i="26"/>
  <c r="N13" i="26" s="1"/>
  <c r="Z8" i="9" s="1"/>
  <c r="K32" i="26"/>
  <c r="K222" i="10"/>
  <c r="K203" i="10"/>
  <c r="K184" i="10"/>
  <c r="K165" i="10"/>
  <c r="K146" i="10"/>
  <c r="K127" i="10"/>
  <c r="K108" i="10"/>
  <c r="K89" i="10"/>
  <c r="K70" i="10"/>
  <c r="K51" i="10"/>
  <c r="N13" i="10" s="1"/>
  <c r="T8" i="9" s="1"/>
  <c r="K32" i="10"/>
  <c r="K222" i="1"/>
  <c r="K108" i="20"/>
  <c r="K89" i="20"/>
  <c r="K70" i="20"/>
  <c r="K51" i="20"/>
  <c r="Z7" i="9" s="1"/>
  <c r="K32" i="20"/>
  <c r="K222" i="20"/>
  <c r="K203" i="20"/>
  <c r="K184" i="20"/>
  <c r="K165" i="20"/>
  <c r="K146" i="20"/>
  <c r="K127" i="20"/>
  <c r="N13" i="22" l="1"/>
  <c r="Z9" i="9" s="1"/>
  <c r="Z10" i="9" s="1"/>
  <c r="N13" i="17"/>
  <c r="T9" i="9" s="1"/>
  <c r="U15" i="9"/>
  <c r="K203" i="1"/>
  <c r="K184" i="1"/>
  <c r="K165" i="1"/>
  <c r="K146" i="1"/>
  <c r="K127" i="1"/>
  <c r="K108" i="1"/>
  <c r="K89" i="1"/>
  <c r="K70" i="1"/>
  <c r="K51" i="1"/>
  <c r="K32" i="1"/>
  <c r="T7" i="9" l="1"/>
  <c r="U14" i="9" s="1"/>
  <c r="U16" i="9"/>
  <c r="T10" i="9" l="1"/>
  <c r="U17" i="9"/>
  <c r="G20" i="9"/>
  <c r="G30" i="28"/>
  <c r="E32" i="19"/>
  <c r="E31" i="19"/>
  <c r="G33" i="5"/>
  <c r="G32" i="5"/>
  <c r="G24" i="5"/>
  <c r="G30" i="18"/>
  <c r="G29" i="18"/>
  <c r="G31" i="6"/>
  <c r="G30" i="6"/>
  <c r="AA23" i="7"/>
  <c r="C32" i="7"/>
  <c r="G28" i="9"/>
  <c r="F28" i="9"/>
  <c r="D28" i="9"/>
  <c r="C28" i="9"/>
  <c r="B28" i="9"/>
  <c r="G19" i="9"/>
  <c r="G18" i="9"/>
  <c r="G17" i="9"/>
  <c r="G16" i="9"/>
  <c r="G15" i="9"/>
  <c r="G14" i="9"/>
  <c r="G13" i="9"/>
  <c r="G12" i="9"/>
  <c r="G11" i="9"/>
  <c r="G10" i="9"/>
  <c r="F22" i="9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G9" i="28"/>
  <c r="G8" i="28"/>
  <c r="E30" i="19"/>
  <c r="E29" i="19"/>
  <c r="E28" i="19"/>
  <c r="E27" i="19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  <c r="G22" i="5"/>
  <c r="G21" i="5"/>
  <c r="G20" i="5"/>
  <c r="G19" i="5"/>
  <c r="G18" i="5"/>
  <c r="G16" i="5"/>
  <c r="G13" i="18"/>
  <c r="G12" i="18"/>
  <c r="G11" i="18"/>
  <c r="G9" i="18"/>
  <c r="G8" i="18"/>
  <c r="G15" i="5"/>
  <c r="G14" i="5"/>
  <c r="G13" i="5"/>
  <c r="G12" i="5"/>
  <c r="G11" i="5"/>
  <c r="G10" i="5"/>
  <c r="G23" i="5"/>
  <c r="G17" i="5"/>
  <c r="G25" i="5"/>
  <c r="G26" i="5"/>
  <c r="G27" i="5"/>
  <c r="G28" i="5"/>
  <c r="G29" i="5"/>
  <c r="G30" i="5"/>
  <c r="G31" i="5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0" i="18"/>
  <c r="G29" i="6"/>
  <c r="G28" i="6"/>
  <c r="G27" i="6"/>
  <c r="G26" i="6"/>
  <c r="G25" i="6"/>
  <c r="G24" i="6"/>
  <c r="G23" i="6"/>
  <c r="G22" i="6"/>
  <c r="G21" i="6"/>
  <c r="G20" i="6"/>
  <c r="F21" i="9" l="1"/>
  <c r="F20" i="9"/>
  <c r="F19" i="9"/>
  <c r="F18" i="9"/>
  <c r="F17" i="9"/>
  <c r="F16" i="9"/>
  <c r="F15" i="9"/>
  <c r="F14" i="9"/>
  <c r="F13" i="9"/>
  <c r="F12" i="9"/>
  <c r="F11" i="9"/>
  <c r="F10" i="9"/>
  <c r="D9" i="25" l="1"/>
  <c r="D9" i="15"/>
  <c r="D9" i="29"/>
  <c r="D9" i="13"/>
  <c r="D9" i="24"/>
  <c r="D9" i="3"/>
  <c r="G146" i="1"/>
  <c r="F146" i="1"/>
  <c r="F43" i="19"/>
  <c r="F70" i="19"/>
  <c r="F96" i="19"/>
  <c r="J41" i="5"/>
  <c r="J42" i="5"/>
  <c r="J43" i="5"/>
  <c r="L56" i="20"/>
  <c r="G70" i="20"/>
  <c r="F70" i="20"/>
  <c r="G51" i="20"/>
  <c r="F51" i="20"/>
  <c r="G32" i="20"/>
  <c r="F32" i="20"/>
  <c r="G222" i="1"/>
  <c r="F222" i="1"/>
  <c r="G203" i="1"/>
  <c r="F203" i="1"/>
  <c r="G184" i="1"/>
  <c r="F184" i="1"/>
  <c r="G165" i="1"/>
  <c r="F165" i="1"/>
  <c r="G127" i="1"/>
  <c r="F127" i="1"/>
  <c r="G108" i="1"/>
  <c r="F108" i="1"/>
  <c r="G89" i="1"/>
  <c r="F89" i="1"/>
  <c r="G70" i="1"/>
  <c r="F70" i="1"/>
  <c r="G51" i="1"/>
  <c r="F51" i="1"/>
  <c r="G222" i="22"/>
  <c r="F222" i="22"/>
  <c r="G203" i="22"/>
  <c r="F203" i="22"/>
  <c r="G184" i="22"/>
  <c r="F184" i="22"/>
  <c r="G165" i="22"/>
  <c r="F165" i="22"/>
  <c r="G146" i="22"/>
  <c r="F146" i="22"/>
  <c r="G127" i="22"/>
  <c r="F127" i="22"/>
  <c r="G108" i="22"/>
  <c r="F108" i="22"/>
  <c r="G89" i="22"/>
  <c r="F89" i="22"/>
  <c r="G70" i="22"/>
  <c r="F70" i="22"/>
  <c r="G51" i="22"/>
  <c r="F51" i="22"/>
  <c r="G32" i="22"/>
  <c r="F32" i="22"/>
  <c r="G222" i="17"/>
  <c r="F222" i="17"/>
  <c r="G203" i="17"/>
  <c r="F203" i="17"/>
  <c r="G184" i="17"/>
  <c r="F184" i="17"/>
  <c r="G165" i="17"/>
  <c r="F165" i="17"/>
  <c r="G146" i="17"/>
  <c r="F146" i="17"/>
  <c r="G127" i="17"/>
  <c r="F127" i="17"/>
  <c r="G108" i="17"/>
  <c r="F108" i="17"/>
  <c r="G89" i="17"/>
  <c r="F89" i="17"/>
  <c r="G70" i="17"/>
  <c r="F70" i="17"/>
  <c r="G51" i="17"/>
  <c r="F51" i="17"/>
  <c r="G32" i="17"/>
  <c r="F32" i="17"/>
  <c r="G32" i="26"/>
  <c r="F32" i="26"/>
  <c r="A212" i="30"/>
  <c r="N208" i="30"/>
  <c r="E208" i="30"/>
  <c r="G206" i="30"/>
  <c r="A193" i="30"/>
  <c r="N189" i="30"/>
  <c r="E189" i="30"/>
  <c r="G187" i="30"/>
  <c r="A174" i="30"/>
  <c r="N170" i="30"/>
  <c r="E170" i="30"/>
  <c r="G168" i="30"/>
  <c r="A155" i="30"/>
  <c r="N151" i="30"/>
  <c r="E151" i="30"/>
  <c r="G149" i="30"/>
  <c r="A136" i="30"/>
  <c r="N132" i="30"/>
  <c r="E132" i="30"/>
  <c r="G130" i="30"/>
  <c r="A117" i="30"/>
  <c r="N113" i="30"/>
  <c r="E113" i="30"/>
  <c r="G111" i="30"/>
  <c r="A98" i="30"/>
  <c r="N94" i="30"/>
  <c r="E94" i="30"/>
  <c r="G92" i="30"/>
  <c r="A79" i="30"/>
  <c r="N75" i="30"/>
  <c r="E75" i="30"/>
  <c r="G73" i="30"/>
  <c r="A60" i="30"/>
  <c r="N56" i="30"/>
  <c r="E56" i="30"/>
  <c r="G54" i="30"/>
  <c r="A41" i="30"/>
  <c r="N37" i="30"/>
  <c r="E37" i="30"/>
  <c r="G35" i="30"/>
  <c r="N18" i="30"/>
  <c r="E18" i="30"/>
  <c r="G16" i="30"/>
  <c r="Q222" i="30"/>
  <c r="P222" i="30"/>
  <c r="G222" i="30"/>
  <c r="F222" i="30"/>
  <c r="Q203" i="30"/>
  <c r="P203" i="30"/>
  <c r="G203" i="30"/>
  <c r="F203" i="30"/>
  <c r="Q184" i="30"/>
  <c r="P184" i="30"/>
  <c r="G184" i="30"/>
  <c r="F184" i="30"/>
  <c r="Q165" i="30"/>
  <c r="P165" i="30"/>
  <c r="G165" i="30"/>
  <c r="F165" i="30"/>
  <c r="Q146" i="30"/>
  <c r="P146" i="30"/>
  <c r="G146" i="30"/>
  <c r="F146" i="30"/>
  <c r="Q127" i="30"/>
  <c r="P127" i="30"/>
  <c r="G127" i="30"/>
  <c r="F127" i="30"/>
  <c r="Q108" i="30"/>
  <c r="P108" i="30"/>
  <c r="G108" i="30"/>
  <c r="F108" i="30"/>
  <c r="Q89" i="30"/>
  <c r="P89" i="30"/>
  <c r="G89" i="30"/>
  <c r="F89" i="30"/>
  <c r="Q70" i="30"/>
  <c r="P70" i="30"/>
  <c r="G70" i="30"/>
  <c r="F70" i="30"/>
  <c r="Q51" i="30"/>
  <c r="P51" i="30"/>
  <c r="G51" i="30"/>
  <c r="F51" i="30"/>
  <c r="Q32" i="30"/>
  <c r="P32" i="30"/>
  <c r="G32" i="30"/>
  <c r="F32" i="30"/>
  <c r="A22" i="30"/>
  <c r="A212" i="27"/>
  <c r="N208" i="27"/>
  <c r="E208" i="27"/>
  <c r="N206" i="27"/>
  <c r="G206" i="27"/>
  <c r="A193" i="27"/>
  <c r="N189" i="27"/>
  <c r="E189" i="27"/>
  <c r="N187" i="27"/>
  <c r="G187" i="27"/>
  <c r="A174" i="27"/>
  <c r="N170" i="27"/>
  <c r="E170" i="27"/>
  <c r="N168" i="27"/>
  <c r="G168" i="27"/>
  <c r="A155" i="27"/>
  <c r="N151" i="27"/>
  <c r="E151" i="27"/>
  <c r="N149" i="27"/>
  <c r="G149" i="27"/>
  <c r="A136" i="27"/>
  <c r="N132" i="27"/>
  <c r="E132" i="27"/>
  <c r="N130" i="27"/>
  <c r="G130" i="27"/>
  <c r="A117" i="27"/>
  <c r="N113" i="27"/>
  <c r="E113" i="27"/>
  <c r="N111" i="27"/>
  <c r="G111" i="27"/>
  <c r="A98" i="27"/>
  <c r="N94" i="27"/>
  <c r="E94" i="27"/>
  <c r="N92" i="27"/>
  <c r="G92" i="27"/>
  <c r="A79" i="27"/>
  <c r="N75" i="27"/>
  <c r="E75" i="27"/>
  <c r="N73" i="27"/>
  <c r="G73" i="27"/>
  <c r="A60" i="27"/>
  <c r="N56" i="27"/>
  <c r="E56" i="27"/>
  <c r="N54" i="27"/>
  <c r="G54" i="27"/>
  <c r="A41" i="27"/>
  <c r="N37" i="27"/>
  <c r="E37" i="27"/>
  <c r="N35" i="27"/>
  <c r="G35" i="27"/>
  <c r="E18" i="27"/>
  <c r="N18" i="27"/>
  <c r="G16" i="27"/>
  <c r="N16" i="27"/>
  <c r="S98" i="28"/>
  <c r="Q98" i="28"/>
  <c r="W44" i="9" s="1"/>
  <c r="O98" i="28"/>
  <c r="M98" i="28"/>
  <c r="S22" i="9" s="1"/>
  <c r="U96" i="28"/>
  <c r="U95" i="28"/>
  <c r="U94" i="28"/>
  <c r="U93" i="28"/>
  <c r="U92" i="28"/>
  <c r="U91" i="28"/>
  <c r="U90" i="28"/>
  <c r="U89" i="28"/>
  <c r="U88" i="28"/>
  <c r="U87" i="28"/>
  <c r="U86" i="28"/>
  <c r="U85" i="28"/>
  <c r="U84" i="28"/>
  <c r="U83" i="28"/>
  <c r="U82" i="28"/>
  <c r="U81" i="28"/>
  <c r="U80" i="28"/>
  <c r="U79" i="28"/>
  <c r="U78" i="28"/>
  <c r="U77" i="28"/>
  <c r="S44" i="29"/>
  <c r="P44" i="29"/>
  <c r="L44" i="29"/>
  <c r="K44" i="29"/>
  <c r="G44" i="29"/>
  <c r="D44" i="29"/>
  <c r="M43" i="29"/>
  <c r="B43" i="29"/>
  <c r="M42" i="29"/>
  <c r="B42" i="29"/>
  <c r="M41" i="29"/>
  <c r="B41" i="29"/>
  <c r="M40" i="29"/>
  <c r="B40" i="29"/>
  <c r="M39" i="29"/>
  <c r="B39" i="29"/>
  <c r="M38" i="29"/>
  <c r="B38" i="29"/>
  <c r="M37" i="29"/>
  <c r="B37" i="29"/>
  <c r="M36" i="29"/>
  <c r="B36" i="29"/>
  <c r="M35" i="29"/>
  <c r="B35" i="29"/>
  <c r="M34" i="29"/>
  <c r="B34" i="29"/>
  <c r="M33" i="29"/>
  <c r="B33" i="29"/>
  <c r="M32" i="29"/>
  <c r="B32" i="29"/>
  <c r="N26" i="29"/>
  <c r="M26" i="29"/>
  <c r="L26" i="29"/>
  <c r="K26" i="29"/>
  <c r="G26" i="29"/>
  <c r="F26" i="29"/>
  <c r="E26" i="29"/>
  <c r="D26" i="29"/>
  <c r="O25" i="29"/>
  <c r="H25" i="29"/>
  <c r="O24" i="29"/>
  <c r="H24" i="29"/>
  <c r="O23" i="29"/>
  <c r="H23" i="29"/>
  <c r="I23" i="29" s="1"/>
  <c r="J23" i="29" s="1"/>
  <c r="O22" i="29"/>
  <c r="H22" i="29"/>
  <c r="O21" i="29"/>
  <c r="P21" i="29" s="1"/>
  <c r="H21" i="29"/>
  <c r="O20" i="29"/>
  <c r="H20" i="29"/>
  <c r="O19" i="29"/>
  <c r="P19" i="29" s="1"/>
  <c r="H19" i="29"/>
  <c r="I19" i="29" s="1"/>
  <c r="J19" i="29" s="1"/>
  <c r="O18" i="29"/>
  <c r="H18" i="29"/>
  <c r="P9" i="29"/>
  <c r="S61" i="28"/>
  <c r="O61" i="28"/>
  <c r="M61" i="28"/>
  <c r="P22" i="9" s="1"/>
  <c r="X22" i="9" s="1"/>
  <c r="U59" i="28"/>
  <c r="U58" i="28"/>
  <c r="U57" i="28"/>
  <c r="U56" i="28"/>
  <c r="U55" i="28"/>
  <c r="U54" i="28"/>
  <c r="U53" i="28"/>
  <c r="U52" i="28"/>
  <c r="U51" i="28"/>
  <c r="U50" i="28"/>
  <c r="U49" i="28"/>
  <c r="U48" i="28"/>
  <c r="U47" i="28"/>
  <c r="U46" i="28"/>
  <c r="U44" i="28"/>
  <c r="U43" i="28"/>
  <c r="U42" i="28"/>
  <c r="U41" i="28"/>
  <c r="U40" i="28"/>
  <c r="Q222" i="27"/>
  <c r="P222" i="27"/>
  <c r="G222" i="27"/>
  <c r="F222" i="27"/>
  <c r="Q203" i="27"/>
  <c r="P203" i="27"/>
  <c r="G203" i="27"/>
  <c r="F203" i="27"/>
  <c r="Q184" i="27"/>
  <c r="P184" i="27"/>
  <c r="G184" i="27"/>
  <c r="F184" i="27"/>
  <c r="Q165" i="27"/>
  <c r="P165" i="27"/>
  <c r="G165" i="27"/>
  <c r="F165" i="27"/>
  <c r="Q146" i="27"/>
  <c r="P146" i="27"/>
  <c r="G146" i="27"/>
  <c r="F146" i="27"/>
  <c r="Q127" i="27"/>
  <c r="P127" i="27"/>
  <c r="G127" i="27"/>
  <c r="F127" i="27"/>
  <c r="Q108" i="27"/>
  <c r="P108" i="27"/>
  <c r="G108" i="27"/>
  <c r="F108" i="27"/>
  <c r="Q89" i="27"/>
  <c r="P89" i="27"/>
  <c r="G89" i="27"/>
  <c r="F89" i="27"/>
  <c r="Q70" i="27"/>
  <c r="P70" i="27"/>
  <c r="G70" i="27"/>
  <c r="F70" i="27"/>
  <c r="Q51" i="27"/>
  <c r="P51" i="27"/>
  <c r="G51" i="27"/>
  <c r="F51" i="27"/>
  <c r="Q32" i="27"/>
  <c r="P32" i="27"/>
  <c r="G32" i="27"/>
  <c r="F32" i="27"/>
  <c r="A22" i="27"/>
  <c r="F83" i="19" l="1"/>
  <c r="I18" i="29"/>
  <c r="H26" i="29"/>
  <c r="Q25" i="29"/>
  <c r="P25" i="29"/>
  <c r="F56" i="19"/>
  <c r="R56" i="27"/>
  <c r="Q21" i="29"/>
  <c r="M44" i="29"/>
  <c r="P7" i="29" s="1"/>
  <c r="F109" i="19"/>
  <c r="R208" i="27"/>
  <c r="R94" i="30"/>
  <c r="R113" i="30"/>
  <c r="R170" i="30"/>
  <c r="R189" i="30"/>
  <c r="R208" i="30"/>
  <c r="R132" i="27"/>
  <c r="R37" i="27"/>
  <c r="R94" i="27"/>
  <c r="R170" i="27"/>
  <c r="R151" i="30"/>
  <c r="R75" i="27"/>
  <c r="R151" i="27"/>
  <c r="R113" i="27"/>
  <c r="R189" i="27"/>
  <c r="R37" i="30"/>
  <c r="R56" i="30"/>
  <c r="R75" i="30"/>
  <c r="R132" i="30"/>
  <c r="E13" i="22"/>
  <c r="W9" i="9" s="1"/>
  <c r="E13" i="17"/>
  <c r="R9" i="9" s="1"/>
  <c r="R16" i="9" s="1"/>
  <c r="E13" i="30"/>
  <c r="V22" i="9" s="1"/>
  <c r="W22" i="9" s="1"/>
  <c r="Q10" i="30"/>
  <c r="X44" i="9" s="1"/>
  <c r="E10" i="30"/>
  <c r="R18" i="30"/>
  <c r="E13" i="27"/>
  <c r="Q22" i="9" s="1"/>
  <c r="Q10" i="27"/>
  <c r="R44" i="9" s="1"/>
  <c r="E10" i="27"/>
  <c r="R18" i="27"/>
  <c r="U98" i="28"/>
  <c r="P24" i="29"/>
  <c r="Q24" i="29" s="1"/>
  <c r="I22" i="29"/>
  <c r="J22" i="29" s="1"/>
  <c r="J18" i="29"/>
  <c r="P23" i="29"/>
  <c r="Q23" i="29" s="1"/>
  <c r="Q19" i="29"/>
  <c r="I21" i="29"/>
  <c r="J21" i="29" s="1"/>
  <c r="I25" i="29"/>
  <c r="O26" i="29"/>
  <c r="P18" i="29"/>
  <c r="Q18" i="29" s="1"/>
  <c r="P22" i="29"/>
  <c r="Q22" i="29" s="1"/>
  <c r="I20" i="29"/>
  <c r="J20" i="29" s="1"/>
  <c r="I24" i="29"/>
  <c r="J24" i="29" s="1"/>
  <c r="P20" i="29"/>
  <c r="Q20" i="29" s="1"/>
  <c r="Q61" i="28"/>
  <c r="Q44" i="9" s="1"/>
  <c r="K44" i="9" s="1"/>
  <c r="U45" i="28"/>
  <c r="U61" i="28" s="1"/>
  <c r="G26" i="25"/>
  <c r="G26" i="15"/>
  <c r="G26" i="13"/>
  <c r="G26" i="24"/>
  <c r="G26" i="3"/>
  <c r="G9" i="6"/>
  <c r="G222" i="26"/>
  <c r="F222" i="26"/>
  <c r="G203" i="26"/>
  <c r="F203" i="26"/>
  <c r="G184" i="26"/>
  <c r="F184" i="26"/>
  <c r="G165" i="26"/>
  <c r="F165" i="26"/>
  <c r="G146" i="26"/>
  <c r="F146" i="26"/>
  <c r="G127" i="26"/>
  <c r="F127" i="26"/>
  <c r="G108" i="26"/>
  <c r="F108" i="26"/>
  <c r="G89" i="26"/>
  <c r="F89" i="26"/>
  <c r="G70" i="26"/>
  <c r="F70" i="26"/>
  <c r="G51" i="26"/>
  <c r="F51" i="26"/>
  <c r="G222" i="10"/>
  <c r="F222" i="10"/>
  <c r="G203" i="10"/>
  <c r="F203" i="10"/>
  <c r="G184" i="10"/>
  <c r="F184" i="10"/>
  <c r="G165" i="10"/>
  <c r="F165" i="10"/>
  <c r="G146" i="10"/>
  <c r="F146" i="10"/>
  <c r="G127" i="10"/>
  <c r="F127" i="10"/>
  <c r="G108" i="10"/>
  <c r="F108" i="10"/>
  <c r="G89" i="10"/>
  <c r="F89" i="10"/>
  <c r="G70" i="10"/>
  <c r="F70" i="10"/>
  <c r="G51" i="10"/>
  <c r="F51" i="10"/>
  <c r="G32" i="10"/>
  <c r="F32" i="10"/>
  <c r="G222" i="20"/>
  <c r="F222" i="20"/>
  <c r="G203" i="20"/>
  <c r="F203" i="20"/>
  <c r="G184" i="20"/>
  <c r="F184" i="20"/>
  <c r="G165" i="20"/>
  <c r="F165" i="20"/>
  <c r="G146" i="20"/>
  <c r="F146" i="20"/>
  <c r="G127" i="20"/>
  <c r="F127" i="20"/>
  <c r="G108" i="20"/>
  <c r="F108" i="20"/>
  <c r="G89" i="20"/>
  <c r="F89" i="20"/>
  <c r="G32" i="1"/>
  <c r="F32" i="1"/>
  <c r="R7" i="9" s="1"/>
  <c r="F116" i="19" l="1"/>
  <c r="I26" i="29"/>
  <c r="R22" i="9"/>
  <c r="Z22" i="9" s="1"/>
  <c r="Y22" i="9"/>
  <c r="W7" i="9"/>
  <c r="E13" i="10"/>
  <c r="R8" i="9" s="1"/>
  <c r="J25" i="29"/>
  <c r="T44" i="9"/>
  <c r="E13" i="26"/>
  <c r="W8" i="9" s="1"/>
  <c r="L44" i="9"/>
  <c r="Z44" i="9"/>
  <c r="Q26" i="29"/>
  <c r="J26" i="29"/>
  <c r="P26" i="29"/>
  <c r="G13" i="6"/>
  <c r="G16" i="6"/>
  <c r="G19" i="6"/>
  <c r="G18" i="6"/>
  <c r="G17" i="6"/>
  <c r="G15" i="6"/>
  <c r="G14" i="6"/>
  <c r="G12" i="6"/>
  <c r="G11" i="6"/>
  <c r="G10" i="6"/>
  <c r="R15" i="9" l="1"/>
  <c r="W10" i="9"/>
  <c r="R10" i="9"/>
  <c r="R14" i="9"/>
  <c r="R17" i="9" s="1"/>
  <c r="N44" i="9"/>
  <c r="G8" i="6"/>
  <c r="N26" i="3" l="1"/>
  <c r="M26" i="3"/>
  <c r="L26" i="3"/>
  <c r="K26" i="3"/>
  <c r="F26" i="3"/>
  <c r="E26" i="3"/>
  <c r="D26" i="3"/>
  <c r="N26" i="24"/>
  <c r="M26" i="24"/>
  <c r="L26" i="24"/>
  <c r="K26" i="24"/>
  <c r="F26" i="24"/>
  <c r="E26" i="24"/>
  <c r="D26" i="24"/>
  <c r="N26" i="13"/>
  <c r="M26" i="13"/>
  <c r="L26" i="13"/>
  <c r="K26" i="13"/>
  <c r="F26" i="13"/>
  <c r="E26" i="13"/>
  <c r="D26" i="13"/>
  <c r="N26" i="15"/>
  <c r="M26" i="15"/>
  <c r="L26" i="15"/>
  <c r="K26" i="15"/>
  <c r="F26" i="15"/>
  <c r="E26" i="15"/>
  <c r="D26" i="15"/>
  <c r="N26" i="25"/>
  <c r="M26" i="25"/>
  <c r="L26" i="25"/>
  <c r="K26" i="25"/>
  <c r="F26" i="25"/>
  <c r="E26" i="25"/>
  <c r="D26" i="25"/>
  <c r="S44" i="25" l="1"/>
  <c r="P44" i="25"/>
  <c r="L44" i="25"/>
  <c r="K44" i="25"/>
  <c r="G44" i="25"/>
  <c r="D44" i="25"/>
  <c r="S44" i="15"/>
  <c r="P44" i="15"/>
  <c r="L44" i="15"/>
  <c r="K44" i="15"/>
  <c r="D44" i="15"/>
  <c r="G44" i="15"/>
  <c r="S44" i="13"/>
  <c r="P44" i="13"/>
  <c r="L44" i="13"/>
  <c r="K44" i="13"/>
  <c r="G44" i="13"/>
  <c r="D44" i="13"/>
  <c r="D44" i="24"/>
  <c r="G44" i="24"/>
  <c r="K44" i="24"/>
  <c r="L44" i="24"/>
  <c r="P44" i="24"/>
  <c r="S44" i="24"/>
  <c r="D44" i="3"/>
  <c r="G44" i="3"/>
  <c r="K44" i="3"/>
  <c r="L44" i="3"/>
  <c r="P44" i="3"/>
  <c r="S44" i="3"/>
  <c r="L208" i="26" l="1"/>
  <c r="L206" i="26"/>
  <c r="G206" i="26"/>
  <c r="L189" i="26"/>
  <c r="L187" i="26"/>
  <c r="G187" i="26"/>
  <c r="L170" i="26"/>
  <c r="L168" i="26"/>
  <c r="G168" i="26"/>
  <c r="L151" i="26"/>
  <c r="L149" i="26"/>
  <c r="G149" i="26"/>
  <c r="L132" i="26"/>
  <c r="L130" i="26"/>
  <c r="G130" i="26"/>
  <c r="L113" i="26"/>
  <c r="L111" i="26"/>
  <c r="G111" i="26"/>
  <c r="L94" i="26"/>
  <c r="L92" i="26"/>
  <c r="G92" i="26"/>
  <c r="L75" i="26"/>
  <c r="L73" i="26"/>
  <c r="G73" i="26"/>
  <c r="L56" i="26"/>
  <c r="L54" i="26"/>
  <c r="G54" i="26"/>
  <c r="L37" i="26"/>
  <c r="L35" i="26"/>
  <c r="G35" i="26"/>
  <c r="O222" i="26"/>
  <c r="N222" i="26"/>
  <c r="A212" i="26"/>
  <c r="O203" i="26"/>
  <c r="N203" i="26"/>
  <c r="A193" i="26"/>
  <c r="O184" i="26"/>
  <c r="N184" i="26"/>
  <c r="A174" i="26"/>
  <c r="O165" i="26"/>
  <c r="N165" i="26"/>
  <c r="A155" i="26"/>
  <c r="O146" i="26"/>
  <c r="N146" i="26"/>
  <c r="A136" i="26"/>
  <c r="O127" i="26"/>
  <c r="N127" i="26"/>
  <c r="A117" i="26"/>
  <c r="O108" i="26"/>
  <c r="N108" i="26"/>
  <c r="A98" i="26"/>
  <c r="O89" i="26"/>
  <c r="N89" i="26"/>
  <c r="A79" i="26"/>
  <c r="O70" i="26"/>
  <c r="N70" i="26"/>
  <c r="A60" i="26"/>
  <c r="O51" i="26"/>
  <c r="N51" i="26"/>
  <c r="A41" i="26"/>
  <c r="L18" i="26"/>
  <c r="L16" i="26"/>
  <c r="G16" i="26"/>
  <c r="O32" i="26"/>
  <c r="N32" i="26"/>
  <c r="A22" i="26"/>
  <c r="B32" i="3"/>
  <c r="B35" i="3"/>
  <c r="B36" i="3"/>
  <c r="B37" i="3"/>
  <c r="B38" i="3"/>
  <c r="B39" i="3"/>
  <c r="B40" i="3"/>
  <c r="B33" i="3"/>
  <c r="B34" i="3"/>
  <c r="B41" i="3"/>
  <c r="B42" i="3"/>
  <c r="B43" i="3"/>
  <c r="L208" i="22"/>
  <c r="L206" i="22"/>
  <c r="G206" i="22"/>
  <c r="L189" i="22"/>
  <c r="L187" i="22"/>
  <c r="G187" i="22"/>
  <c r="L170" i="22"/>
  <c r="L168" i="22"/>
  <c r="G168" i="22"/>
  <c r="L151" i="22"/>
  <c r="L149" i="22"/>
  <c r="G149" i="22"/>
  <c r="L132" i="22"/>
  <c r="L130" i="22"/>
  <c r="G130" i="22"/>
  <c r="L113" i="22"/>
  <c r="L111" i="22"/>
  <c r="G111" i="22"/>
  <c r="L94" i="22"/>
  <c r="L92" i="22"/>
  <c r="G92" i="22"/>
  <c r="L75" i="22"/>
  <c r="L73" i="22"/>
  <c r="G73" i="22"/>
  <c r="L56" i="22"/>
  <c r="L54" i="22"/>
  <c r="G54" i="22"/>
  <c r="L37" i="22"/>
  <c r="L35" i="22"/>
  <c r="G35" i="22"/>
  <c r="L18" i="22"/>
  <c r="L16" i="22"/>
  <c r="G16" i="22"/>
  <c r="V146" i="18"/>
  <c r="Q146" i="18"/>
  <c r="P146" i="18"/>
  <c r="N146" i="18"/>
  <c r="L146" i="18"/>
  <c r="V9" i="9" s="1"/>
  <c r="T144" i="18"/>
  <c r="X144" i="18" s="1"/>
  <c r="R144" i="18"/>
  <c r="T143" i="18"/>
  <c r="X143" i="18" s="1"/>
  <c r="R143" i="18"/>
  <c r="T142" i="18"/>
  <c r="X142" i="18" s="1"/>
  <c r="R142" i="18"/>
  <c r="T141" i="18"/>
  <c r="X141" i="18" s="1"/>
  <c r="R141" i="18"/>
  <c r="T140" i="18"/>
  <c r="X140" i="18" s="1"/>
  <c r="R140" i="18"/>
  <c r="T139" i="18"/>
  <c r="X139" i="18" s="1"/>
  <c r="R139" i="18"/>
  <c r="T138" i="18"/>
  <c r="X138" i="18" s="1"/>
  <c r="R138" i="18"/>
  <c r="T137" i="18"/>
  <c r="X137" i="18" s="1"/>
  <c r="R137" i="18"/>
  <c r="T136" i="18"/>
  <c r="X136" i="18" s="1"/>
  <c r="R136" i="18"/>
  <c r="T135" i="18"/>
  <c r="X135" i="18" s="1"/>
  <c r="R135" i="18"/>
  <c r="T134" i="18"/>
  <c r="X134" i="18" s="1"/>
  <c r="R134" i="18"/>
  <c r="T133" i="18"/>
  <c r="X133" i="18" s="1"/>
  <c r="R133" i="18"/>
  <c r="T132" i="18"/>
  <c r="X132" i="18" s="1"/>
  <c r="R132" i="18"/>
  <c r="T131" i="18"/>
  <c r="X131" i="18" s="1"/>
  <c r="R131" i="18"/>
  <c r="T130" i="18"/>
  <c r="X130" i="18" s="1"/>
  <c r="R130" i="18"/>
  <c r="T129" i="18"/>
  <c r="X129" i="18" s="1"/>
  <c r="R129" i="18"/>
  <c r="T128" i="18"/>
  <c r="X128" i="18" s="1"/>
  <c r="R128" i="18"/>
  <c r="T127" i="18"/>
  <c r="X127" i="18" s="1"/>
  <c r="R127" i="18"/>
  <c r="T126" i="18"/>
  <c r="X126" i="18" s="1"/>
  <c r="R126" i="18"/>
  <c r="T125" i="18"/>
  <c r="X125" i="18" s="1"/>
  <c r="R125" i="18"/>
  <c r="E18" i="22" l="1"/>
  <c r="E37" i="22"/>
  <c r="P37" i="22" s="1"/>
  <c r="E56" i="22"/>
  <c r="P56" i="22" s="1"/>
  <c r="E75" i="22"/>
  <c r="P75" i="22" s="1"/>
  <c r="E94" i="22"/>
  <c r="P94" i="22" s="1"/>
  <c r="E113" i="22"/>
  <c r="P113" i="22" s="1"/>
  <c r="E132" i="22"/>
  <c r="P132" i="22" s="1"/>
  <c r="E151" i="22"/>
  <c r="P151" i="22" s="1"/>
  <c r="E170" i="22"/>
  <c r="P170" i="22" s="1"/>
  <c r="E189" i="22"/>
  <c r="P189" i="22" s="1"/>
  <c r="E208" i="22"/>
  <c r="P208" i="22" s="1"/>
  <c r="E10" i="26"/>
  <c r="O10" i="26"/>
  <c r="X146" i="18"/>
  <c r="T146" i="18"/>
  <c r="W30" i="9" s="1"/>
  <c r="X29" i="9" l="1"/>
  <c r="X36" i="9"/>
  <c r="G16" i="1"/>
  <c r="G81" i="19"/>
  <c r="H81" i="19" s="1"/>
  <c r="H80" i="19"/>
  <c r="H79" i="19"/>
  <c r="H78" i="19"/>
  <c r="H77" i="19"/>
  <c r="H76" i="19"/>
  <c r="H75" i="19"/>
  <c r="H74" i="19"/>
  <c r="H73" i="19"/>
  <c r="H72" i="19"/>
  <c r="G70" i="19"/>
  <c r="H69" i="19"/>
  <c r="H68" i="19"/>
  <c r="H67" i="19"/>
  <c r="G83" i="19" l="1"/>
  <c r="W36" i="9" s="1"/>
  <c r="H70" i="19"/>
  <c r="H83" i="19" s="1"/>
  <c r="V109" i="18"/>
  <c r="Q109" i="18"/>
  <c r="P109" i="18"/>
  <c r="N109" i="18"/>
  <c r="L109" i="18"/>
  <c r="V8" i="9" s="1"/>
  <c r="T107" i="18"/>
  <c r="X107" i="18" s="1"/>
  <c r="R107" i="18"/>
  <c r="T106" i="18"/>
  <c r="X106" i="18" s="1"/>
  <c r="R106" i="18"/>
  <c r="T105" i="18"/>
  <c r="X105" i="18" s="1"/>
  <c r="R105" i="18"/>
  <c r="T104" i="18"/>
  <c r="X104" i="18" s="1"/>
  <c r="R104" i="18"/>
  <c r="T103" i="18"/>
  <c r="X103" i="18" s="1"/>
  <c r="R103" i="18"/>
  <c r="T102" i="18"/>
  <c r="X102" i="18" s="1"/>
  <c r="R102" i="18"/>
  <c r="T101" i="18"/>
  <c r="X101" i="18" s="1"/>
  <c r="R101" i="18"/>
  <c r="T100" i="18"/>
  <c r="X100" i="18" s="1"/>
  <c r="R100" i="18"/>
  <c r="T99" i="18"/>
  <c r="X99" i="18" s="1"/>
  <c r="R99" i="18"/>
  <c r="T98" i="18"/>
  <c r="X98" i="18" s="1"/>
  <c r="R98" i="18"/>
  <c r="T97" i="18"/>
  <c r="X97" i="18" s="1"/>
  <c r="R97" i="18"/>
  <c r="T96" i="18"/>
  <c r="X96" i="18" s="1"/>
  <c r="R96" i="18"/>
  <c r="T95" i="18"/>
  <c r="X95" i="18" s="1"/>
  <c r="R95" i="18"/>
  <c r="T94" i="18"/>
  <c r="X94" i="18" s="1"/>
  <c r="R94" i="18"/>
  <c r="T93" i="18"/>
  <c r="X93" i="18" s="1"/>
  <c r="R93" i="18"/>
  <c r="T92" i="18"/>
  <c r="X92" i="18" s="1"/>
  <c r="R92" i="18"/>
  <c r="T91" i="18"/>
  <c r="X91" i="18" s="1"/>
  <c r="R91" i="18"/>
  <c r="T90" i="18"/>
  <c r="X90" i="18" s="1"/>
  <c r="R90" i="18"/>
  <c r="T89" i="18"/>
  <c r="X89" i="18" s="1"/>
  <c r="R89" i="18"/>
  <c r="T88" i="18"/>
  <c r="R88" i="18"/>
  <c r="X8" i="9" l="1"/>
  <c r="T109" i="18"/>
  <c r="W29" i="9" s="1"/>
  <c r="Z29" i="9" s="1"/>
  <c r="E18" i="26"/>
  <c r="P18" i="26" s="1"/>
  <c r="E208" i="26"/>
  <c r="P208" i="26" s="1"/>
  <c r="E189" i="26"/>
  <c r="P189" i="26" s="1"/>
  <c r="E170" i="26"/>
  <c r="P170" i="26" s="1"/>
  <c r="E151" i="26"/>
  <c r="P151" i="26" s="1"/>
  <c r="E132" i="26"/>
  <c r="P132" i="26" s="1"/>
  <c r="E113" i="26"/>
  <c r="P113" i="26" s="1"/>
  <c r="E94" i="26"/>
  <c r="P94" i="26" s="1"/>
  <c r="E75" i="26"/>
  <c r="P75" i="26" s="1"/>
  <c r="E56" i="26"/>
  <c r="P56" i="26" s="1"/>
  <c r="E37" i="26"/>
  <c r="P37" i="26" s="1"/>
  <c r="X88" i="18"/>
  <c r="X109" i="18" s="1"/>
  <c r="H28" i="9" l="1"/>
  <c r="K45" i="9" s="1"/>
  <c r="G33" i="9"/>
  <c r="G2" i="7"/>
  <c r="H23" i="7" l="1"/>
  <c r="G23" i="7"/>
  <c r="G37" i="9"/>
  <c r="R41" i="18"/>
  <c r="R42" i="18"/>
  <c r="R43" i="18"/>
  <c r="R44" i="18"/>
  <c r="R45" i="18"/>
  <c r="R46" i="18"/>
  <c r="R47" i="18"/>
  <c r="R58" i="18"/>
  <c r="R59" i="18"/>
  <c r="R60" i="18"/>
  <c r="R61" i="18"/>
  <c r="R62" i="18"/>
  <c r="R63" i="18"/>
  <c r="R64" i="18"/>
  <c r="R65" i="18"/>
  <c r="R66" i="18"/>
  <c r="R67" i="18"/>
  <c r="R68" i="18"/>
  <c r="R69" i="18"/>
  <c r="R40" i="18"/>
  <c r="R145" i="6" l="1"/>
  <c r="R144" i="6"/>
  <c r="R143" i="6"/>
  <c r="R142" i="6"/>
  <c r="R141" i="6"/>
  <c r="R140" i="6"/>
  <c r="R139" i="6"/>
  <c r="R138" i="6"/>
  <c r="R137" i="6"/>
  <c r="R136" i="6"/>
  <c r="R135" i="6"/>
  <c r="R134" i="6"/>
  <c r="R133" i="6"/>
  <c r="R132" i="6"/>
  <c r="R131" i="6"/>
  <c r="R130" i="6"/>
  <c r="R129" i="6"/>
  <c r="R128" i="6"/>
  <c r="R127" i="6"/>
  <c r="R126" i="6"/>
  <c r="R107" i="6"/>
  <c r="R106" i="6"/>
  <c r="R105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42" i="6"/>
  <c r="R43" i="6"/>
  <c r="R44" i="6"/>
  <c r="R45" i="6"/>
  <c r="R46" i="6"/>
  <c r="R47" i="6"/>
  <c r="R48" i="6"/>
  <c r="R49" i="6"/>
  <c r="R50" i="6"/>
  <c r="R51" i="6"/>
  <c r="R52" i="6"/>
  <c r="R53" i="6"/>
  <c r="R66" i="6"/>
  <c r="R67" i="6"/>
  <c r="R68" i="6"/>
  <c r="R69" i="6"/>
  <c r="R70" i="6"/>
  <c r="R41" i="6"/>
  <c r="B33" i="25" l="1"/>
  <c r="B34" i="25"/>
  <c r="B35" i="25"/>
  <c r="B36" i="25"/>
  <c r="B37" i="25"/>
  <c r="B38" i="25"/>
  <c r="B39" i="25"/>
  <c r="B40" i="25"/>
  <c r="B41" i="25"/>
  <c r="B42" i="25"/>
  <c r="B43" i="25"/>
  <c r="B32" i="25"/>
  <c r="M43" i="25"/>
  <c r="M42" i="25"/>
  <c r="M41" i="25"/>
  <c r="M40" i="25"/>
  <c r="M39" i="25"/>
  <c r="M38" i="25"/>
  <c r="M37" i="25"/>
  <c r="M36" i="25"/>
  <c r="M35" i="25"/>
  <c r="M34" i="25"/>
  <c r="M33" i="25"/>
  <c r="M32" i="25"/>
  <c r="M44" i="25" s="1"/>
  <c r="O25" i="25"/>
  <c r="H25" i="25"/>
  <c r="O24" i="25"/>
  <c r="P24" i="25" s="1"/>
  <c r="Q24" i="25" s="1"/>
  <c r="I24" i="25"/>
  <c r="J24" i="25" s="1"/>
  <c r="H24" i="25"/>
  <c r="O23" i="25"/>
  <c r="H23" i="25"/>
  <c r="O22" i="25"/>
  <c r="P22" i="25" s="1"/>
  <c r="Q22" i="25" s="1"/>
  <c r="H22" i="25"/>
  <c r="I22" i="25" s="1"/>
  <c r="J22" i="25" s="1"/>
  <c r="O21" i="25"/>
  <c r="H21" i="25"/>
  <c r="O20" i="25"/>
  <c r="P20" i="25" s="1"/>
  <c r="Q20" i="25" s="1"/>
  <c r="H20" i="25"/>
  <c r="I20" i="25" s="1"/>
  <c r="J20" i="25" s="1"/>
  <c r="O19" i="25"/>
  <c r="H19" i="25"/>
  <c r="O18" i="25"/>
  <c r="H18" i="25"/>
  <c r="P9" i="25"/>
  <c r="X37" i="9" s="1"/>
  <c r="B33" i="24"/>
  <c r="B34" i="24"/>
  <c r="B35" i="24"/>
  <c r="B36" i="24"/>
  <c r="B37" i="24"/>
  <c r="B38" i="24"/>
  <c r="B39" i="24"/>
  <c r="B40" i="24"/>
  <c r="B41" i="24"/>
  <c r="B42" i="24"/>
  <c r="B43" i="24"/>
  <c r="B32" i="24"/>
  <c r="M43" i="24"/>
  <c r="M42" i="24"/>
  <c r="M41" i="24"/>
  <c r="M40" i="24"/>
  <c r="M39" i="24"/>
  <c r="M38" i="24"/>
  <c r="M37" i="24"/>
  <c r="M36" i="24"/>
  <c r="M35" i="24"/>
  <c r="M34" i="24"/>
  <c r="M33" i="24"/>
  <c r="M32" i="24"/>
  <c r="O25" i="24"/>
  <c r="H25" i="24"/>
  <c r="O24" i="24"/>
  <c r="P24" i="24" s="1"/>
  <c r="Q24" i="24" s="1"/>
  <c r="H24" i="24"/>
  <c r="I24" i="24" s="1"/>
  <c r="J24" i="24" s="1"/>
  <c r="O23" i="24"/>
  <c r="H23" i="24"/>
  <c r="O22" i="24"/>
  <c r="P22" i="24" s="1"/>
  <c r="Q22" i="24" s="1"/>
  <c r="H22" i="24"/>
  <c r="I22" i="24" s="1"/>
  <c r="J22" i="24" s="1"/>
  <c r="O21" i="24"/>
  <c r="H21" i="24"/>
  <c r="O20" i="24"/>
  <c r="P20" i="24" s="1"/>
  <c r="Q20" i="24" s="1"/>
  <c r="H20" i="24"/>
  <c r="I20" i="24" s="1"/>
  <c r="J20" i="24" s="1"/>
  <c r="O19" i="24"/>
  <c r="H19" i="24"/>
  <c r="O18" i="24"/>
  <c r="I18" i="24"/>
  <c r="H18" i="24"/>
  <c r="P9" i="24"/>
  <c r="H26" i="25" l="1"/>
  <c r="H26" i="24"/>
  <c r="X35" i="9"/>
  <c r="Z36" i="9"/>
  <c r="I18" i="25"/>
  <c r="P7" i="25"/>
  <c r="P18" i="25"/>
  <c r="O26" i="25"/>
  <c r="J18" i="24"/>
  <c r="P18" i="24"/>
  <c r="O26" i="24"/>
  <c r="M44" i="24"/>
  <c r="P7" i="24" s="1"/>
  <c r="P19" i="25"/>
  <c r="Q19" i="25" s="1"/>
  <c r="P21" i="25"/>
  <c r="Q21" i="25" s="1"/>
  <c r="P23" i="25"/>
  <c r="Q23" i="25" s="1"/>
  <c r="P25" i="25"/>
  <c r="Q25" i="25" s="1"/>
  <c r="I19" i="25"/>
  <c r="J19" i="25" s="1"/>
  <c r="I21" i="25"/>
  <c r="J21" i="25" s="1"/>
  <c r="I23" i="25"/>
  <c r="J23" i="25" s="1"/>
  <c r="I25" i="25"/>
  <c r="J25" i="25" s="1"/>
  <c r="Q18" i="24"/>
  <c r="P19" i="24"/>
  <c r="Q19" i="24" s="1"/>
  <c r="P21" i="24"/>
  <c r="Q21" i="24" s="1"/>
  <c r="P23" i="24"/>
  <c r="Q23" i="24" s="1"/>
  <c r="P25" i="24"/>
  <c r="Q25" i="24" s="1"/>
  <c r="I19" i="24"/>
  <c r="J19" i="24" s="1"/>
  <c r="I21" i="24"/>
  <c r="J21" i="24" s="1"/>
  <c r="I23" i="24"/>
  <c r="J23" i="24" s="1"/>
  <c r="I25" i="24"/>
  <c r="J25" i="24" s="1"/>
  <c r="Q26" i="24" l="1"/>
  <c r="P26" i="24"/>
  <c r="I26" i="24"/>
  <c r="J26" i="24"/>
  <c r="J18" i="25"/>
  <c r="J26" i="25" s="1"/>
  <c r="I26" i="25"/>
  <c r="P26" i="25"/>
  <c r="Q18" i="25"/>
  <c r="Q26" i="25" s="1"/>
  <c r="O222" i="22"/>
  <c r="N222" i="22"/>
  <c r="A212" i="22"/>
  <c r="O203" i="22"/>
  <c r="N203" i="22"/>
  <c r="A193" i="22"/>
  <c r="O184" i="22"/>
  <c r="N184" i="22"/>
  <c r="A174" i="22"/>
  <c r="O165" i="22"/>
  <c r="N165" i="22"/>
  <c r="A155" i="22"/>
  <c r="O146" i="22"/>
  <c r="N146" i="22"/>
  <c r="A136" i="22"/>
  <c r="O127" i="22"/>
  <c r="N127" i="22"/>
  <c r="A117" i="22"/>
  <c r="O108" i="22"/>
  <c r="N108" i="22"/>
  <c r="A98" i="22"/>
  <c r="O89" i="22"/>
  <c r="N89" i="22"/>
  <c r="A79" i="22"/>
  <c r="O70" i="22"/>
  <c r="N70" i="22"/>
  <c r="A60" i="22"/>
  <c r="O51" i="22"/>
  <c r="N51" i="22"/>
  <c r="A41" i="22"/>
  <c r="O32" i="22"/>
  <c r="N32" i="22"/>
  <c r="A22" i="22"/>
  <c r="E10" i="22" l="1"/>
  <c r="O10" i="22"/>
  <c r="L208" i="20"/>
  <c r="L206" i="20"/>
  <c r="G206" i="20"/>
  <c r="L189" i="20"/>
  <c r="L187" i="20"/>
  <c r="G187" i="20"/>
  <c r="L170" i="20"/>
  <c r="L168" i="20"/>
  <c r="G168" i="20"/>
  <c r="L151" i="20"/>
  <c r="L149" i="20"/>
  <c r="G149" i="20"/>
  <c r="L132" i="20"/>
  <c r="L130" i="20"/>
  <c r="G130" i="20"/>
  <c r="L113" i="20"/>
  <c r="L111" i="20"/>
  <c r="G111" i="20"/>
  <c r="L94" i="20"/>
  <c r="L92" i="20"/>
  <c r="G92" i="20"/>
  <c r="L75" i="20"/>
  <c r="L73" i="20"/>
  <c r="G73" i="20"/>
  <c r="L54" i="20"/>
  <c r="G54" i="20"/>
  <c r="L37" i="20"/>
  <c r="L35" i="20"/>
  <c r="G35" i="20"/>
  <c r="L18" i="20"/>
  <c r="L16" i="20"/>
  <c r="G16" i="20"/>
  <c r="O222" i="20"/>
  <c r="N222" i="20"/>
  <c r="A212" i="20"/>
  <c r="O203" i="20"/>
  <c r="N203" i="20"/>
  <c r="A193" i="20"/>
  <c r="O184" i="20"/>
  <c r="N184" i="20"/>
  <c r="A174" i="20"/>
  <c r="O165" i="20"/>
  <c r="N165" i="20"/>
  <c r="A155" i="20"/>
  <c r="O146" i="20"/>
  <c r="N146" i="20"/>
  <c r="A136" i="20"/>
  <c r="O127" i="20"/>
  <c r="N127" i="20"/>
  <c r="A117" i="20"/>
  <c r="O108" i="20"/>
  <c r="N108" i="20"/>
  <c r="A98" i="20"/>
  <c r="O89" i="20"/>
  <c r="N89" i="20"/>
  <c r="A79" i="20"/>
  <c r="O70" i="20"/>
  <c r="N70" i="20"/>
  <c r="A60" i="20"/>
  <c r="O51" i="20"/>
  <c r="N51" i="20"/>
  <c r="A41" i="20"/>
  <c r="O32" i="20"/>
  <c r="N32" i="20"/>
  <c r="A22" i="20"/>
  <c r="G107" i="19"/>
  <c r="H106" i="19"/>
  <c r="H105" i="19"/>
  <c r="H104" i="19"/>
  <c r="H103" i="19"/>
  <c r="H102" i="19"/>
  <c r="H101" i="19"/>
  <c r="H100" i="19"/>
  <c r="H99" i="19"/>
  <c r="H98" i="19"/>
  <c r="G96" i="19"/>
  <c r="H95" i="19"/>
  <c r="H94" i="19"/>
  <c r="H93" i="19"/>
  <c r="H53" i="19"/>
  <c r="H52" i="19"/>
  <c r="H51" i="19"/>
  <c r="H48" i="19"/>
  <c r="H47" i="19"/>
  <c r="G43" i="19"/>
  <c r="H46" i="19" s="1"/>
  <c r="H42" i="19"/>
  <c r="H41" i="19"/>
  <c r="H40" i="19"/>
  <c r="V71" i="18"/>
  <c r="Q71" i="18"/>
  <c r="P71" i="18"/>
  <c r="N71" i="18"/>
  <c r="L71" i="18"/>
  <c r="V7" i="9" s="1"/>
  <c r="T69" i="18"/>
  <c r="X69" i="18" s="1"/>
  <c r="T68" i="18"/>
  <c r="X68" i="18" s="1"/>
  <c r="T67" i="18"/>
  <c r="X67" i="18" s="1"/>
  <c r="T66" i="18"/>
  <c r="X66" i="18" s="1"/>
  <c r="T65" i="18"/>
  <c r="X65" i="18" s="1"/>
  <c r="T64" i="18"/>
  <c r="X64" i="18" s="1"/>
  <c r="T63" i="18"/>
  <c r="X63" i="18" s="1"/>
  <c r="T62" i="18"/>
  <c r="X62" i="18" s="1"/>
  <c r="T61" i="18"/>
  <c r="X61" i="18" s="1"/>
  <c r="T60" i="18"/>
  <c r="X60" i="18" s="1"/>
  <c r="T59" i="18"/>
  <c r="X59" i="18" s="1"/>
  <c r="T58" i="18"/>
  <c r="X58" i="18" s="1"/>
  <c r="T47" i="18"/>
  <c r="X47" i="18" s="1"/>
  <c r="T46" i="18"/>
  <c r="X46" i="18" s="1"/>
  <c r="T45" i="18"/>
  <c r="X45" i="18" s="1"/>
  <c r="T44" i="18"/>
  <c r="X44" i="18" s="1"/>
  <c r="T43" i="18"/>
  <c r="X43" i="18" s="1"/>
  <c r="T42" i="18"/>
  <c r="X42" i="18" s="1"/>
  <c r="T41" i="18"/>
  <c r="T40" i="18"/>
  <c r="X40" i="18" l="1"/>
  <c r="E322" i="20"/>
  <c r="P322" i="20" s="1"/>
  <c r="E265" i="20"/>
  <c r="P265" i="20" s="1"/>
  <c r="E246" i="20"/>
  <c r="P246" i="20" s="1"/>
  <c r="E360" i="20"/>
  <c r="P360" i="20" s="1"/>
  <c r="E303" i="20"/>
  <c r="P303" i="20" s="1"/>
  <c r="E227" i="20"/>
  <c r="P227" i="20" s="1"/>
  <c r="E284" i="20"/>
  <c r="P284" i="20" s="1"/>
  <c r="E341" i="20"/>
  <c r="P341" i="20" s="1"/>
  <c r="X7" i="9"/>
  <c r="X30" i="9"/>
  <c r="H96" i="19"/>
  <c r="H107" i="19"/>
  <c r="G109" i="19"/>
  <c r="W37" i="9" s="1"/>
  <c r="Z37" i="9" s="1"/>
  <c r="E37" i="20"/>
  <c r="P37" i="20" s="1"/>
  <c r="E56" i="20"/>
  <c r="P56" i="20" s="1"/>
  <c r="E75" i="20"/>
  <c r="P75" i="20" s="1"/>
  <c r="E94" i="20"/>
  <c r="P94" i="20" s="1"/>
  <c r="E113" i="20"/>
  <c r="P113" i="20" s="1"/>
  <c r="E132" i="20"/>
  <c r="P132" i="20" s="1"/>
  <c r="E151" i="20"/>
  <c r="P151" i="20" s="1"/>
  <c r="E170" i="20"/>
  <c r="P170" i="20" s="1"/>
  <c r="E189" i="20"/>
  <c r="P189" i="20" s="1"/>
  <c r="E208" i="20"/>
  <c r="P208" i="20" s="1"/>
  <c r="P18" i="22"/>
  <c r="E18" i="20"/>
  <c r="P18" i="20" s="1"/>
  <c r="H49" i="19"/>
  <c r="H43" i="19"/>
  <c r="H50" i="19"/>
  <c r="T71" i="18"/>
  <c r="W28" i="9" s="1"/>
  <c r="X41" i="18"/>
  <c r="X71" i="18" l="1"/>
  <c r="X38" i="9"/>
  <c r="X28" i="9"/>
  <c r="X31" i="9" s="1"/>
  <c r="H109" i="19"/>
  <c r="Z30" i="9"/>
  <c r="W31" i="9"/>
  <c r="H45" i="19"/>
  <c r="G54" i="19"/>
  <c r="Z28" i="9" l="1"/>
  <c r="X40" i="9"/>
  <c r="Z31" i="9"/>
  <c r="H54" i="19"/>
  <c r="H56" i="19" s="1"/>
  <c r="H116" i="19" s="1"/>
  <c r="G56" i="19"/>
  <c r="G116" i="19" l="1"/>
  <c r="W35" i="9"/>
  <c r="O222" i="17"/>
  <c r="N222" i="17"/>
  <c r="A212" i="17"/>
  <c r="L208" i="17"/>
  <c r="L206" i="17"/>
  <c r="G206" i="17"/>
  <c r="O203" i="17"/>
  <c r="N203" i="17"/>
  <c r="A193" i="17"/>
  <c r="L189" i="17"/>
  <c r="L187" i="17"/>
  <c r="G187" i="17"/>
  <c r="O184" i="17"/>
  <c r="N184" i="17"/>
  <c r="A174" i="17"/>
  <c r="L170" i="17"/>
  <c r="L168" i="17"/>
  <c r="G168" i="17"/>
  <c r="O165" i="17"/>
  <c r="N165" i="17"/>
  <c r="A155" i="17"/>
  <c r="L151" i="17"/>
  <c r="L149" i="17"/>
  <c r="G149" i="17"/>
  <c r="O146" i="17"/>
  <c r="N146" i="17"/>
  <c r="A136" i="17"/>
  <c r="L132" i="17"/>
  <c r="L130" i="17"/>
  <c r="G130" i="17"/>
  <c r="O127" i="17"/>
  <c r="N127" i="17"/>
  <c r="A117" i="17"/>
  <c r="L113" i="17"/>
  <c r="L111" i="17"/>
  <c r="G111" i="17"/>
  <c r="O108" i="17"/>
  <c r="N108" i="17"/>
  <c r="A98" i="17"/>
  <c r="L94" i="17"/>
  <c r="L92" i="17"/>
  <c r="G92" i="17"/>
  <c r="O89" i="17"/>
  <c r="N89" i="17"/>
  <c r="A79" i="17"/>
  <c r="L75" i="17"/>
  <c r="L73" i="17"/>
  <c r="G73" i="17"/>
  <c r="O70" i="17"/>
  <c r="N70" i="17"/>
  <c r="A60" i="17"/>
  <c r="L56" i="17"/>
  <c r="L54" i="17"/>
  <c r="G54" i="17"/>
  <c r="O51" i="17"/>
  <c r="N51" i="17"/>
  <c r="A41" i="17"/>
  <c r="L37" i="17"/>
  <c r="L35" i="17"/>
  <c r="G35" i="17"/>
  <c r="O32" i="17"/>
  <c r="N32" i="17"/>
  <c r="A22" i="17"/>
  <c r="L18" i="17"/>
  <c r="L16" i="17"/>
  <c r="G16" i="17"/>
  <c r="E10" i="17" l="1"/>
  <c r="W38" i="9"/>
  <c r="Z35" i="9"/>
  <c r="O10" i="17"/>
  <c r="R30" i="9" s="1"/>
  <c r="L30" i="9" s="1"/>
  <c r="J68" i="5"/>
  <c r="Z38" i="9" l="1"/>
  <c r="W40" i="9"/>
  <c r="Z40" i="9" s="1"/>
  <c r="L37" i="10"/>
  <c r="B33" i="15" l="1"/>
  <c r="B34" i="15"/>
  <c r="B35" i="15"/>
  <c r="B36" i="15"/>
  <c r="B37" i="15"/>
  <c r="B38" i="15"/>
  <c r="B39" i="15"/>
  <c r="B40" i="15"/>
  <c r="B41" i="15"/>
  <c r="B42" i="15"/>
  <c r="B43" i="15"/>
  <c r="B32" i="15"/>
  <c r="P9" i="15"/>
  <c r="R37" i="9" s="1"/>
  <c r="M43" i="15"/>
  <c r="M42" i="15"/>
  <c r="M41" i="15"/>
  <c r="M40" i="15"/>
  <c r="M39" i="15"/>
  <c r="M38" i="15"/>
  <c r="M37" i="15"/>
  <c r="M36" i="15"/>
  <c r="M35" i="15"/>
  <c r="M34" i="15"/>
  <c r="M33" i="15"/>
  <c r="M32" i="15"/>
  <c r="O25" i="15"/>
  <c r="H25" i="15"/>
  <c r="I25" i="15" s="1"/>
  <c r="J25" i="15" s="1"/>
  <c r="P24" i="15"/>
  <c r="Q24" i="15" s="1"/>
  <c r="O24" i="15"/>
  <c r="H24" i="15"/>
  <c r="O23" i="15"/>
  <c r="H23" i="15"/>
  <c r="I23" i="15" s="1"/>
  <c r="J23" i="15" s="1"/>
  <c r="O22" i="15"/>
  <c r="P22" i="15" s="1"/>
  <c r="Q22" i="15" s="1"/>
  <c r="H22" i="15"/>
  <c r="O21" i="15"/>
  <c r="H21" i="15"/>
  <c r="I21" i="15" s="1"/>
  <c r="J21" i="15" s="1"/>
  <c r="O20" i="15"/>
  <c r="P20" i="15" s="1"/>
  <c r="Q20" i="15" s="1"/>
  <c r="H20" i="15"/>
  <c r="O19" i="15"/>
  <c r="H19" i="15"/>
  <c r="I19" i="15" s="1"/>
  <c r="J19" i="15" s="1"/>
  <c r="O18" i="15"/>
  <c r="O26" i="15" s="1"/>
  <c r="H18" i="15"/>
  <c r="L208" i="10"/>
  <c r="L206" i="10"/>
  <c r="G206" i="10"/>
  <c r="L189" i="10"/>
  <c r="L187" i="10"/>
  <c r="G187" i="10"/>
  <c r="L170" i="10"/>
  <c r="L168" i="10"/>
  <c r="G168" i="10"/>
  <c r="L151" i="10"/>
  <c r="L149" i="10"/>
  <c r="G149" i="10"/>
  <c r="L132" i="10"/>
  <c r="L130" i="10"/>
  <c r="G130" i="10"/>
  <c r="L113" i="10"/>
  <c r="L111" i="10"/>
  <c r="G111" i="10"/>
  <c r="L94" i="10"/>
  <c r="L92" i="10"/>
  <c r="G92" i="10"/>
  <c r="L75" i="10"/>
  <c r="L73" i="10"/>
  <c r="G73" i="10"/>
  <c r="L56" i="10"/>
  <c r="L54" i="10"/>
  <c r="G54" i="10"/>
  <c r="L18" i="10"/>
  <c r="L208" i="1"/>
  <c r="L206" i="1"/>
  <c r="G206" i="1"/>
  <c r="L189" i="1"/>
  <c r="L187" i="1"/>
  <c r="G187" i="1"/>
  <c r="L170" i="1"/>
  <c r="L168" i="1"/>
  <c r="G168" i="1"/>
  <c r="L151" i="1"/>
  <c r="L149" i="1"/>
  <c r="G149" i="1"/>
  <c r="L132" i="1"/>
  <c r="L130" i="1"/>
  <c r="G130" i="1"/>
  <c r="L113" i="1"/>
  <c r="L111" i="1"/>
  <c r="G111" i="1"/>
  <c r="L94" i="1"/>
  <c r="L92" i="1"/>
  <c r="G92" i="1"/>
  <c r="L75" i="1"/>
  <c r="L73" i="1"/>
  <c r="G73" i="1"/>
  <c r="L56" i="1"/>
  <c r="L54" i="1"/>
  <c r="G54" i="1"/>
  <c r="L37" i="1"/>
  <c r="L18" i="1"/>
  <c r="B33" i="13"/>
  <c r="B34" i="13"/>
  <c r="B35" i="13"/>
  <c r="B36" i="13"/>
  <c r="B37" i="13"/>
  <c r="B38" i="13"/>
  <c r="B39" i="13"/>
  <c r="B40" i="13"/>
  <c r="B41" i="13"/>
  <c r="B42" i="13"/>
  <c r="B43" i="13"/>
  <c r="B32" i="13"/>
  <c r="P9" i="13"/>
  <c r="R36" i="9" s="1"/>
  <c r="M43" i="13"/>
  <c r="M42" i="13"/>
  <c r="M41" i="13"/>
  <c r="M40" i="13"/>
  <c r="M39" i="13"/>
  <c r="M38" i="13"/>
  <c r="M37" i="13"/>
  <c r="M36" i="13"/>
  <c r="M35" i="13"/>
  <c r="M34" i="13"/>
  <c r="M33" i="13"/>
  <c r="M32" i="13"/>
  <c r="O25" i="13"/>
  <c r="P25" i="13" s="1"/>
  <c r="H25" i="13"/>
  <c r="O24" i="13"/>
  <c r="P24" i="13" s="1"/>
  <c r="Q24" i="13" s="1"/>
  <c r="H24" i="13"/>
  <c r="I24" i="13" s="1"/>
  <c r="J24" i="13" s="1"/>
  <c r="O23" i="13"/>
  <c r="P23" i="13" s="1"/>
  <c r="H23" i="13"/>
  <c r="O22" i="13"/>
  <c r="P22" i="13" s="1"/>
  <c r="Q22" i="13" s="1"/>
  <c r="H22" i="13"/>
  <c r="I22" i="13" s="1"/>
  <c r="J22" i="13" s="1"/>
  <c r="O21" i="13"/>
  <c r="P21" i="13" s="1"/>
  <c r="H21" i="13"/>
  <c r="O20" i="13"/>
  <c r="P20" i="13" s="1"/>
  <c r="Q20" i="13" s="1"/>
  <c r="H20" i="13"/>
  <c r="I20" i="13" s="1"/>
  <c r="J20" i="13" s="1"/>
  <c r="O19" i="13"/>
  <c r="P19" i="13" s="1"/>
  <c r="H19" i="13"/>
  <c r="O18" i="13"/>
  <c r="H18" i="13"/>
  <c r="H26" i="13" s="1"/>
  <c r="H26" i="15" l="1"/>
  <c r="I18" i="13"/>
  <c r="M44" i="13"/>
  <c r="P18" i="15"/>
  <c r="P18" i="13"/>
  <c r="P26" i="13" s="1"/>
  <c r="O26" i="13"/>
  <c r="I18" i="15"/>
  <c r="M44" i="15"/>
  <c r="P7" i="15" s="1"/>
  <c r="L37" i="9"/>
  <c r="I24" i="15"/>
  <c r="J24" i="15" s="1"/>
  <c r="I20" i="15"/>
  <c r="I22" i="15"/>
  <c r="J22" i="15" s="1"/>
  <c r="J18" i="15"/>
  <c r="P19" i="15"/>
  <c r="Q19" i="15" s="1"/>
  <c r="P21" i="15"/>
  <c r="Q21" i="15" s="1"/>
  <c r="P23" i="15"/>
  <c r="Q23" i="15" s="1"/>
  <c r="P25" i="15"/>
  <c r="Q25" i="15" s="1"/>
  <c r="P7" i="13"/>
  <c r="Q18" i="13"/>
  <c r="I19" i="13"/>
  <c r="J19" i="13" s="1"/>
  <c r="Q19" i="13"/>
  <c r="I21" i="13"/>
  <c r="J21" i="13" s="1"/>
  <c r="Q21" i="13"/>
  <c r="I23" i="13"/>
  <c r="J23" i="13" s="1"/>
  <c r="Q23" i="13"/>
  <c r="I25" i="13"/>
  <c r="J25" i="13" s="1"/>
  <c r="Q25" i="13"/>
  <c r="P9" i="3"/>
  <c r="R35" i="9" s="1"/>
  <c r="M33" i="3"/>
  <c r="M34" i="3"/>
  <c r="M35" i="3"/>
  <c r="M36" i="3"/>
  <c r="M37" i="3"/>
  <c r="M38" i="3"/>
  <c r="M39" i="3"/>
  <c r="M40" i="3"/>
  <c r="M41" i="3"/>
  <c r="M42" i="3"/>
  <c r="M43" i="3"/>
  <c r="M32" i="3"/>
  <c r="O19" i="3"/>
  <c r="P19" i="3" s="1"/>
  <c r="O20" i="3"/>
  <c r="P20" i="3" s="1"/>
  <c r="Q20" i="3" s="1"/>
  <c r="O21" i="3"/>
  <c r="P21" i="3" s="1"/>
  <c r="Q21" i="3" s="1"/>
  <c r="O22" i="3"/>
  <c r="P22" i="3" s="1"/>
  <c r="O23" i="3"/>
  <c r="O24" i="3"/>
  <c r="P24" i="3" s="1"/>
  <c r="O25" i="3"/>
  <c r="P25" i="3" s="1"/>
  <c r="Q25" i="3" s="1"/>
  <c r="H20" i="3"/>
  <c r="H21" i="3"/>
  <c r="I21" i="3" s="1"/>
  <c r="H22" i="3"/>
  <c r="I22" i="3" s="1"/>
  <c r="H23" i="3"/>
  <c r="I23" i="3" s="1"/>
  <c r="H24" i="3"/>
  <c r="I24" i="3" s="1"/>
  <c r="H25" i="3"/>
  <c r="I25" i="3" s="1"/>
  <c r="H19" i="3"/>
  <c r="I19" i="3" s="1"/>
  <c r="O18" i="3"/>
  <c r="M44" i="3" l="1"/>
  <c r="Q18" i="15"/>
  <c r="Q26" i="15" s="1"/>
  <c r="P26" i="15"/>
  <c r="P18" i="3"/>
  <c r="O26" i="3"/>
  <c r="I26" i="15"/>
  <c r="Q26" i="13"/>
  <c r="J18" i="13"/>
  <c r="J26" i="13" s="1"/>
  <c r="I26" i="13"/>
  <c r="J20" i="15"/>
  <c r="J26" i="15" s="1"/>
  <c r="J25" i="3"/>
  <c r="Q22" i="3"/>
  <c r="J23" i="3"/>
  <c r="Q24" i="3"/>
  <c r="Q19" i="3"/>
  <c r="J21" i="3"/>
  <c r="J22" i="3"/>
  <c r="J24" i="3"/>
  <c r="I20" i="3"/>
  <c r="J20" i="3" s="1"/>
  <c r="P23" i="3"/>
  <c r="Q23" i="3" s="1"/>
  <c r="J19" i="3"/>
  <c r="P26" i="3" l="1"/>
  <c r="Q18" i="3"/>
  <c r="Q26" i="3" s="1"/>
  <c r="L35" i="9"/>
  <c r="H18" i="3"/>
  <c r="H26" i="3" s="1"/>
  <c r="P7" i="3"/>
  <c r="I18" i="3" l="1"/>
  <c r="O222" i="10"/>
  <c r="N222" i="10"/>
  <c r="A212" i="10"/>
  <c r="O203" i="10"/>
  <c r="N203" i="10"/>
  <c r="A193" i="10"/>
  <c r="O184" i="10"/>
  <c r="N184" i="10"/>
  <c r="A174" i="10"/>
  <c r="O165" i="10"/>
  <c r="N165" i="10"/>
  <c r="A155" i="10"/>
  <c r="O146" i="10"/>
  <c r="N146" i="10"/>
  <c r="A136" i="10"/>
  <c r="O127" i="10"/>
  <c r="N127" i="10"/>
  <c r="A117" i="10"/>
  <c r="O108" i="10"/>
  <c r="N108" i="10"/>
  <c r="A98" i="10"/>
  <c r="O89" i="10"/>
  <c r="N89" i="10"/>
  <c r="A79" i="10"/>
  <c r="O70" i="10"/>
  <c r="N70" i="10"/>
  <c r="A60" i="10"/>
  <c r="O51" i="10"/>
  <c r="N51" i="10"/>
  <c r="A41" i="10"/>
  <c r="L35" i="10"/>
  <c r="G35" i="10"/>
  <c r="L16" i="10"/>
  <c r="G16" i="10"/>
  <c r="O32" i="10"/>
  <c r="O10" i="10" s="1"/>
  <c r="N32" i="10"/>
  <c r="A22" i="10"/>
  <c r="O222" i="1"/>
  <c r="N222" i="1"/>
  <c r="A212" i="1"/>
  <c r="O203" i="1"/>
  <c r="N203" i="1"/>
  <c r="A193" i="1"/>
  <c r="O184" i="1"/>
  <c r="N184" i="1"/>
  <c r="A174" i="1"/>
  <c r="O165" i="1"/>
  <c r="N165" i="1"/>
  <c r="A155" i="1"/>
  <c r="O146" i="1"/>
  <c r="N146" i="1"/>
  <c r="A136" i="1"/>
  <c r="O127" i="1"/>
  <c r="N127" i="1"/>
  <c r="A117" i="1"/>
  <c r="O108" i="1"/>
  <c r="N108" i="1"/>
  <c r="A98" i="1"/>
  <c r="O89" i="1"/>
  <c r="N89" i="1"/>
  <c r="A79" i="1"/>
  <c r="O70" i="1"/>
  <c r="N70" i="1"/>
  <c r="A60" i="1"/>
  <c r="O51" i="1"/>
  <c r="N51" i="1"/>
  <c r="A41" i="1"/>
  <c r="L35" i="1"/>
  <c r="G35" i="1"/>
  <c r="L16" i="1"/>
  <c r="O32" i="1"/>
  <c r="N32" i="1"/>
  <c r="J18" i="3" l="1"/>
  <c r="J26" i="3" s="1"/>
  <c r="I26" i="3"/>
  <c r="E10" i="10"/>
  <c r="R28" i="9"/>
  <c r="A22" i="1"/>
  <c r="J107" i="5"/>
  <c r="J106" i="5"/>
  <c r="J105" i="5"/>
  <c r="J102" i="5"/>
  <c r="J101" i="5"/>
  <c r="I97" i="5"/>
  <c r="H97" i="5"/>
  <c r="J96" i="5"/>
  <c r="J95" i="5"/>
  <c r="J94" i="5"/>
  <c r="R29" i="9" l="1"/>
  <c r="L29" i="9" s="1"/>
  <c r="L28" i="9"/>
  <c r="H110" i="5"/>
  <c r="J97" i="5"/>
  <c r="J100" i="5"/>
  <c r="J104" i="5"/>
  <c r="J103" i="5"/>
  <c r="J81" i="5"/>
  <c r="J80" i="5"/>
  <c r="J79" i="5"/>
  <c r="J76" i="5"/>
  <c r="J75" i="5"/>
  <c r="I71" i="5"/>
  <c r="H71" i="5"/>
  <c r="J70" i="5"/>
  <c r="J69" i="5"/>
  <c r="V147" i="6"/>
  <c r="Q147" i="6"/>
  <c r="P147" i="6"/>
  <c r="N147" i="6"/>
  <c r="L147" i="6"/>
  <c r="T145" i="6"/>
  <c r="X145" i="6" s="1"/>
  <c r="T144" i="6"/>
  <c r="X144" i="6" s="1"/>
  <c r="T143" i="6"/>
  <c r="X143" i="6" s="1"/>
  <c r="T142" i="6"/>
  <c r="X142" i="6" s="1"/>
  <c r="T141" i="6"/>
  <c r="X141" i="6" s="1"/>
  <c r="T140" i="6"/>
  <c r="X140" i="6" s="1"/>
  <c r="T139" i="6"/>
  <c r="X139" i="6" s="1"/>
  <c r="T138" i="6"/>
  <c r="X138" i="6" s="1"/>
  <c r="T137" i="6"/>
  <c r="X137" i="6" s="1"/>
  <c r="T136" i="6"/>
  <c r="X136" i="6" s="1"/>
  <c r="T135" i="6"/>
  <c r="X135" i="6" s="1"/>
  <c r="T134" i="6"/>
  <c r="X134" i="6" s="1"/>
  <c r="T133" i="6"/>
  <c r="X133" i="6" s="1"/>
  <c r="T132" i="6"/>
  <c r="X132" i="6" s="1"/>
  <c r="T131" i="6"/>
  <c r="T130" i="6"/>
  <c r="T129" i="6"/>
  <c r="T128" i="6"/>
  <c r="T127" i="6"/>
  <c r="X127" i="6" s="1"/>
  <c r="T126" i="6"/>
  <c r="V109" i="6"/>
  <c r="Q109" i="6"/>
  <c r="P109" i="6"/>
  <c r="L109" i="6"/>
  <c r="Q8" i="9" s="1"/>
  <c r="T107" i="6"/>
  <c r="X107" i="6" s="1"/>
  <c r="T106" i="6"/>
  <c r="X106" i="6" s="1"/>
  <c r="T105" i="6"/>
  <c r="X105" i="6" s="1"/>
  <c r="T104" i="6"/>
  <c r="X104" i="6" s="1"/>
  <c r="T103" i="6"/>
  <c r="X103" i="6" s="1"/>
  <c r="T102" i="6"/>
  <c r="X102" i="6" s="1"/>
  <c r="T101" i="6"/>
  <c r="X101" i="6" s="1"/>
  <c r="T100" i="6"/>
  <c r="X100" i="6" s="1"/>
  <c r="T99" i="6"/>
  <c r="X99" i="6" s="1"/>
  <c r="T98" i="6"/>
  <c r="X98" i="6" s="1"/>
  <c r="T97" i="6"/>
  <c r="X97" i="6" s="1"/>
  <c r="T96" i="6"/>
  <c r="X96" i="6" s="1"/>
  <c r="T95" i="6"/>
  <c r="X95" i="6" s="1"/>
  <c r="T94" i="6"/>
  <c r="X94" i="6" s="1"/>
  <c r="T93" i="6"/>
  <c r="T92" i="6"/>
  <c r="T91" i="6"/>
  <c r="T90" i="6"/>
  <c r="X90" i="6" s="1"/>
  <c r="T89" i="6"/>
  <c r="S8" i="9" l="1"/>
  <c r="Q15" i="9"/>
  <c r="Q9" i="9"/>
  <c r="R31" i="9"/>
  <c r="R38" i="9"/>
  <c r="L36" i="9"/>
  <c r="L38" i="9" s="1"/>
  <c r="E18" i="17"/>
  <c r="P18" i="17" s="1"/>
  <c r="L31" i="9"/>
  <c r="X129" i="6"/>
  <c r="E94" i="17"/>
  <c r="P94" i="17" s="1"/>
  <c r="E189" i="17"/>
  <c r="P189" i="17" s="1"/>
  <c r="X89" i="6"/>
  <c r="X131" i="6"/>
  <c r="E151" i="17"/>
  <c r="P151" i="17" s="1"/>
  <c r="X128" i="6"/>
  <c r="E113" i="17"/>
  <c r="P113" i="17" s="1"/>
  <c r="E37" i="17"/>
  <c r="P37" i="17" s="1"/>
  <c r="E208" i="17"/>
  <c r="P208" i="17" s="1"/>
  <c r="X91" i="6"/>
  <c r="E56" i="10"/>
  <c r="P56" i="10" s="1"/>
  <c r="X92" i="6"/>
  <c r="E208" i="10"/>
  <c r="P208" i="10" s="1"/>
  <c r="X130" i="6"/>
  <c r="E170" i="17"/>
  <c r="P170" i="17" s="1"/>
  <c r="E132" i="17"/>
  <c r="P132" i="17" s="1"/>
  <c r="E56" i="17"/>
  <c r="P56" i="17" s="1"/>
  <c r="E75" i="17"/>
  <c r="P75" i="17" s="1"/>
  <c r="X93" i="6"/>
  <c r="T147" i="6"/>
  <c r="Q30" i="9" s="1"/>
  <c r="I108" i="5"/>
  <c r="J99" i="5"/>
  <c r="J78" i="5"/>
  <c r="J77" i="5"/>
  <c r="J71" i="5"/>
  <c r="X126" i="6"/>
  <c r="L72" i="6"/>
  <c r="Q7" i="9" s="1"/>
  <c r="V72" i="6"/>
  <c r="T66" i="6"/>
  <c r="X66" i="6" s="1"/>
  <c r="T67" i="6"/>
  <c r="X67" i="6" s="1"/>
  <c r="T68" i="6"/>
  <c r="X68" i="6" s="1"/>
  <c r="T69" i="6"/>
  <c r="X69" i="6" s="1"/>
  <c r="T70" i="6"/>
  <c r="X70" i="6" s="1"/>
  <c r="Q72" i="6"/>
  <c r="P72" i="6"/>
  <c r="T47" i="6"/>
  <c r="T48" i="6"/>
  <c r="X48" i="6" s="1"/>
  <c r="T49" i="6"/>
  <c r="X49" i="6" s="1"/>
  <c r="T50" i="6"/>
  <c r="X50" i="6" s="1"/>
  <c r="T51" i="6"/>
  <c r="X51" i="6" s="1"/>
  <c r="T52" i="6"/>
  <c r="X52" i="6" s="1"/>
  <c r="T53" i="6"/>
  <c r="X53" i="6" s="1"/>
  <c r="T54" i="6"/>
  <c r="X54" i="6" s="1"/>
  <c r="T65" i="6"/>
  <c r="X65" i="6" s="1"/>
  <c r="T42" i="6"/>
  <c r="T43" i="6"/>
  <c r="T44" i="6"/>
  <c r="T45" i="6"/>
  <c r="T46" i="6"/>
  <c r="X46" i="6" s="1"/>
  <c r="T41" i="6"/>
  <c r="N72" i="6"/>
  <c r="E284" i="1" l="1"/>
  <c r="P284" i="1" s="1"/>
  <c r="E246" i="1"/>
  <c r="P246" i="1" s="1"/>
  <c r="E341" i="1"/>
  <c r="P341" i="1" s="1"/>
  <c r="E265" i="1"/>
  <c r="P265" i="1" s="1"/>
  <c r="E227" i="1"/>
  <c r="P227" i="1" s="1"/>
  <c r="E322" i="1"/>
  <c r="P322" i="1" s="1"/>
  <c r="E303" i="1"/>
  <c r="P303" i="1" s="1"/>
  <c r="Q10" i="9"/>
  <c r="S10" i="9" s="1"/>
  <c r="Q14" i="9"/>
  <c r="S7" i="9"/>
  <c r="X9" i="9"/>
  <c r="V10" i="9"/>
  <c r="X10" i="9" s="1"/>
  <c r="Q16" i="9"/>
  <c r="S9" i="9"/>
  <c r="W15" i="9"/>
  <c r="S15" i="9"/>
  <c r="R40" i="9"/>
  <c r="E56" i="1"/>
  <c r="P56" i="1" s="1"/>
  <c r="K30" i="9"/>
  <c r="N30" i="9" s="1"/>
  <c r="T30" i="9"/>
  <c r="L40" i="9"/>
  <c r="G34" i="9" s="1"/>
  <c r="X147" i="6"/>
  <c r="X43" i="6"/>
  <c r="E37" i="1"/>
  <c r="P37" i="1" s="1"/>
  <c r="E208" i="1"/>
  <c r="P208" i="1" s="1"/>
  <c r="E132" i="1"/>
  <c r="P132" i="1" s="1"/>
  <c r="E94" i="1"/>
  <c r="P94" i="1" s="1"/>
  <c r="E189" i="1"/>
  <c r="P189" i="1" s="1"/>
  <c r="E75" i="1"/>
  <c r="P75" i="1" s="1"/>
  <c r="E18" i="1"/>
  <c r="P18" i="1" s="1"/>
  <c r="E170" i="1"/>
  <c r="P170" i="1" s="1"/>
  <c r="X44" i="6"/>
  <c r="E151" i="1"/>
  <c r="P151" i="1" s="1"/>
  <c r="X42" i="6"/>
  <c r="E113" i="1"/>
  <c r="P113" i="1" s="1"/>
  <c r="X45" i="6"/>
  <c r="X47" i="6"/>
  <c r="X41" i="6"/>
  <c r="J73" i="5"/>
  <c r="J108" i="5"/>
  <c r="J110" i="5" s="1"/>
  <c r="I110" i="5"/>
  <c r="Q37" i="9" s="1"/>
  <c r="J74" i="5"/>
  <c r="I82" i="5"/>
  <c r="I84" i="5" s="1"/>
  <c r="Q36" i="9" s="1"/>
  <c r="T72" i="6"/>
  <c r="Q28" i="9" s="1"/>
  <c r="W16" i="9" l="1"/>
  <c r="S16" i="9"/>
  <c r="S14" i="9"/>
  <c r="Q17" i="9"/>
  <c r="W14" i="9"/>
  <c r="G39" i="9"/>
  <c r="K37" i="9"/>
  <c r="N37" i="9" s="1"/>
  <c r="T37" i="9"/>
  <c r="K36" i="9"/>
  <c r="T36" i="9"/>
  <c r="K28" i="9"/>
  <c r="T28" i="9"/>
  <c r="X72" i="6"/>
  <c r="J82" i="5"/>
  <c r="J84" i="5" s="1"/>
  <c r="H84" i="5"/>
  <c r="S17" i="9" l="1"/>
  <c r="W17" i="9"/>
  <c r="X14" i="9" s="1"/>
  <c r="N36" i="9"/>
  <c r="N28" i="9"/>
  <c r="I44" i="5"/>
  <c r="H44" i="5"/>
  <c r="J54" i="5"/>
  <c r="J53" i="5"/>
  <c r="J52" i="5"/>
  <c r="J49" i="5"/>
  <c r="J48" i="5"/>
  <c r="J46" i="5" l="1"/>
  <c r="J51" i="5"/>
  <c r="J44" i="5"/>
  <c r="I55" i="5" l="1"/>
  <c r="I57" i="5" s="1"/>
  <c r="J47" i="5"/>
  <c r="J50" i="5"/>
  <c r="H57" i="5"/>
  <c r="H116" i="5" s="1"/>
  <c r="I116" i="5" l="1"/>
  <c r="Q35" i="9"/>
  <c r="J55" i="5"/>
  <c r="J57" i="5" s="1"/>
  <c r="J116" i="5" s="1"/>
  <c r="K35" i="9" l="1"/>
  <c r="Q38" i="9"/>
  <c r="T38" i="9" s="1"/>
  <c r="T35" i="9"/>
  <c r="N109" i="6"/>
  <c r="T88" i="6"/>
  <c r="E37" i="10" l="1"/>
  <c r="P37" i="10" s="1"/>
  <c r="E18" i="10"/>
  <c r="P18" i="10" s="1"/>
  <c r="N35" i="9"/>
  <c r="K38" i="9"/>
  <c r="E132" i="10"/>
  <c r="P132" i="10" s="1"/>
  <c r="E189" i="10"/>
  <c r="P189" i="10" s="1"/>
  <c r="E170" i="10"/>
  <c r="P170" i="10" s="1"/>
  <c r="E113" i="10"/>
  <c r="P113" i="10" s="1"/>
  <c r="E75" i="10"/>
  <c r="P75" i="10" s="1"/>
  <c r="E94" i="10"/>
  <c r="P94" i="10" s="1"/>
  <c r="E151" i="10"/>
  <c r="P151" i="10" s="1"/>
  <c r="X88" i="6"/>
  <c r="X109" i="6" s="1"/>
  <c r="T109" i="6"/>
  <c r="Q29" i="9" s="1"/>
  <c r="K29" i="9" l="1"/>
  <c r="T29" i="9"/>
  <c r="Q31" i="9"/>
  <c r="Q40" i="9" l="1"/>
  <c r="T40" i="9" s="1"/>
  <c r="T31" i="9"/>
  <c r="N29" i="9"/>
  <c r="N38" i="9" s="1"/>
  <c r="K31" i="9"/>
  <c r="K40" i="9" l="1"/>
  <c r="N31" i="9"/>
  <c r="N40" i="9" l="1"/>
  <c r="G31" i="9"/>
  <c r="AE21" i="7"/>
  <c r="AE21" i="7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<sst xmlns="http://schemas.openxmlformats.org/spreadsheetml/2006/main" count="7575" uniqueCount="661">
  <si>
    <t>PIANO  DEGLI INVESTIMENTI COMPLEMENTARI AL PNRR (DM n° 315/2021)</t>
  </si>
  <si>
    <t>PIANO DI INVESTIMENTO ESECUTIVO- FORNITURE SUBURBANO</t>
  </si>
  <si>
    <t>Regione/P.A.</t>
  </si>
  <si>
    <t>LOMBARDIA*</t>
  </si>
  <si>
    <t xml:space="preserve">NOMINATIVO RESPONSABILE 
</t>
  </si>
  <si>
    <t>CUP Comunicati</t>
  </si>
  <si>
    <t>Eventuali note:</t>
  </si>
  <si>
    <t>SUBURBANO</t>
  </si>
  <si>
    <t>METANO</t>
  </si>
  <si>
    <t>OGV</t>
  </si>
  <si>
    <t>CONTRATTO 
o ORDINATIVO</t>
  </si>
  <si>
    <t>caratteristiche mezzi</t>
  </si>
  <si>
    <t xml:space="preserve">COSTO FORNITURA da contributo statale 
(con gli attrezzaggi obbligatori di cui all'art. 4 c. 2)
</t>
  </si>
  <si>
    <t>EVENTUALI ATTREZZAGGI AGGIUNTIVI (art. 4 c.3)</t>
  </si>
  <si>
    <t>TOTALE FORNITURA contributo statale</t>
  </si>
  <si>
    <t>Eventuale cofinanziamento o spese non rimborsabili</t>
  </si>
  <si>
    <t>TOTALE COMPLESSIVO FORNITURA</t>
  </si>
  <si>
    <t>assenza di altri finanziamenti sulla parte ammessa a contributo</t>
  </si>
  <si>
    <t xml:space="preserve">attrezzaggi obbligatori (art 4 c. 2) </t>
  </si>
  <si>
    <t>tipologia alimentazione</t>
  </si>
  <si>
    <t>lunghezza</t>
  </si>
  <si>
    <t>Numero di autobus</t>
  </si>
  <si>
    <t>CUP</t>
  </si>
  <si>
    <t>CIG</t>
  </si>
  <si>
    <t>data DETERMINA A CONTRARRE O ATTI ASSIMILABILI (art. 3 c.5)</t>
  </si>
  <si>
    <t xml:space="preserve">COSTO </t>
  </si>
  <si>
    <t>DESCRIZIONE TIPOLOGIA</t>
  </si>
  <si>
    <t>VERIFICA importo ammissibile massimo (5%)</t>
  </si>
  <si>
    <t>progr.</t>
  </si>
  <si>
    <t>totale in €</t>
  </si>
  <si>
    <t>selez.</t>
  </si>
  <si>
    <t>gg/mm/aaaa</t>
  </si>
  <si>
    <t>GNL/GNC</t>
  </si>
  <si>
    <t>metri</t>
  </si>
  <si>
    <t>SI/-</t>
  </si>
  <si>
    <t/>
  </si>
  <si>
    <t>suburb.m.1</t>
  </si>
  <si>
    <t>suburb.m.2</t>
  </si>
  <si>
    <t>suburb.m.3</t>
  </si>
  <si>
    <t>suburb.m.4</t>
  </si>
  <si>
    <t>suburb.m.5</t>
  </si>
  <si>
    <t>suburb.m.6</t>
  </si>
  <si>
    <t>suburb.m.7</t>
  </si>
  <si>
    <t>suburb.m.8</t>
  </si>
  <si>
    <t>suburb.m.9</t>
  </si>
  <si>
    <t>suburb.m.10</t>
  </si>
  <si>
    <t>suburb.m.11</t>
  </si>
  <si>
    <t>suburb.m.12</t>
  </si>
  <si>
    <t>suburb.m.13</t>
  </si>
  <si>
    <t>suburb.m.14</t>
  </si>
  <si>
    <t>suburb.m.15</t>
  </si>
  <si>
    <t>suburb.m.16</t>
  </si>
  <si>
    <t>suburb.m.17</t>
  </si>
  <si>
    <t>suburb.m.18</t>
  </si>
  <si>
    <t>suburb.m.19</t>
  </si>
  <si>
    <t>suburb.m.20</t>
  </si>
  <si>
    <t>TOTALE</t>
  </si>
  <si>
    <t>ELETTRICO</t>
  </si>
  <si>
    <t>elettrico</t>
  </si>
  <si>
    <t>suburb.e.1</t>
  </si>
  <si>
    <t>suburb.e.2</t>
  </si>
  <si>
    <t>suburb.e.3</t>
  </si>
  <si>
    <t>suburb.e.4</t>
  </si>
  <si>
    <t>suburb.e.5</t>
  </si>
  <si>
    <t>suburb.e.6</t>
  </si>
  <si>
    <t>suburb.e.7</t>
  </si>
  <si>
    <t>suburb.e.8</t>
  </si>
  <si>
    <t>suburb.e.9</t>
  </si>
  <si>
    <t>suburb.e.10</t>
  </si>
  <si>
    <t>suburb.e.11</t>
  </si>
  <si>
    <t>suburb.e.12</t>
  </si>
  <si>
    <t>suburb.e.13</t>
  </si>
  <si>
    <t>suburb.e.14</t>
  </si>
  <si>
    <t>suburb.e.15</t>
  </si>
  <si>
    <t>suburb.e.16</t>
  </si>
  <si>
    <t>suburb.e.17</t>
  </si>
  <si>
    <t>suburb.e.18</t>
  </si>
  <si>
    <t>suburb.e.19</t>
  </si>
  <si>
    <t>suburb.e.20</t>
  </si>
  <si>
    <t>Idrogeno</t>
  </si>
  <si>
    <t>idrogeno</t>
  </si>
  <si>
    <t>suburb.i.1</t>
  </si>
  <si>
    <t>suburb.i.2</t>
  </si>
  <si>
    <t>suburb.i.3</t>
  </si>
  <si>
    <t>suburb.i.4</t>
  </si>
  <si>
    <t>suburb.i.5</t>
  </si>
  <si>
    <t>suburb.i.6</t>
  </si>
  <si>
    <t>suburb.i.7</t>
  </si>
  <si>
    <t>suburb.i.8</t>
  </si>
  <si>
    <t>suburb.i.9</t>
  </si>
  <si>
    <t>suburb.i.10</t>
  </si>
  <si>
    <t>suburb.i.11</t>
  </si>
  <si>
    <t>suburb.i.12</t>
  </si>
  <si>
    <t>suburb.i.13</t>
  </si>
  <si>
    <t>suburb.i.14</t>
  </si>
  <si>
    <t>suburb.i.15</t>
  </si>
  <si>
    <t>suburb.i.16</t>
  </si>
  <si>
    <t>suburb.i.17</t>
  </si>
  <si>
    <t>suburb.i.18</t>
  </si>
  <si>
    <t>suburb.i.19</t>
  </si>
  <si>
    <t>suburb.i.20</t>
  </si>
  <si>
    <t>PIANO  DEGLI INVESTIMENTI COMPLEMENTARI AL PNRR (DM n°315/2021)</t>
  </si>
  <si>
    <t>PIANO DI INVESTIMENTO ESECUTIVO- FORNITURE  EXTRAURBANO</t>
  </si>
  <si>
    <t>EXTRAURBANO</t>
  </si>
  <si>
    <t>COSTO FORNITURA da contributo statale 
(con gli attrezzaggi obbligatori di cui all'art. 4 c. 2)</t>
  </si>
  <si>
    <t>Extra-urb.m.1</t>
  </si>
  <si>
    <t>Extra-urb.m.2</t>
  </si>
  <si>
    <t>Extra-urb.m.3</t>
  </si>
  <si>
    <t>Extra-urb.m.4</t>
  </si>
  <si>
    <t>Extra-urb.m.5</t>
  </si>
  <si>
    <t>Extra-urb.m.6</t>
  </si>
  <si>
    <t>Extra-urb.m.7</t>
  </si>
  <si>
    <t>Extra-urb.m.8</t>
  </si>
  <si>
    <t>Extra-urb.m.9</t>
  </si>
  <si>
    <t>Extra-urb.m.10</t>
  </si>
  <si>
    <t>Extra-urb.m.11</t>
  </si>
  <si>
    <t>Extra-urb.m.12</t>
  </si>
  <si>
    <t>Extra-urb.m.13</t>
  </si>
  <si>
    <t>Extra-urb.m.14</t>
  </si>
  <si>
    <t>Extra-urb.m.15</t>
  </si>
  <si>
    <t>Extra-urb.m.16</t>
  </si>
  <si>
    <t>Extra-urb.m.17</t>
  </si>
  <si>
    <t>Extra-urb.m.18</t>
  </si>
  <si>
    <t>Extra-urb.m.19</t>
  </si>
  <si>
    <t>Extra-urb.m.20</t>
  </si>
  <si>
    <t>EXTRA-urb.elettr1</t>
  </si>
  <si>
    <t>EXTRA-urb.elettr2</t>
  </si>
  <si>
    <t>EXTRA-urb.elettr3</t>
  </si>
  <si>
    <t>EXTRA-urb.elettr4</t>
  </si>
  <si>
    <t>EXTRA-urb.elettr5</t>
  </si>
  <si>
    <t>EXTRA-urb.elettr6</t>
  </si>
  <si>
    <t>EXTRA-urb.elettr7</t>
  </si>
  <si>
    <t>EXTRA-urb.elettr8</t>
  </si>
  <si>
    <t>EXTRA-urb.elettr9</t>
  </si>
  <si>
    <t>EXTRA-urb.elettr10</t>
  </si>
  <si>
    <t>EXTRA-urb.elettr11</t>
  </si>
  <si>
    <t>EXTRA-urb.elettr12</t>
  </si>
  <si>
    <t>EXTRA-urb.elettr13</t>
  </si>
  <si>
    <t>EXTRA-urb.elettr14</t>
  </si>
  <si>
    <t>EXTRA-urb.elettr15</t>
  </si>
  <si>
    <t>EXTRA-urb.elettr16</t>
  </si>
  <si>
    <t>EXTRA-urb.elettr17</t>
  </si>
  <si>
    <t>EXTRA-urb.elettr18</t>
  </si>
  <si>
    <t>EXTRA-urb.elettr19</t>
  </si>
  <si>
    <t>EXTRA-urb.elettr20</t>
  </si>
  <si>
    <t>EXTRA-urb.i.1</t>
  </si>
  <si>
    <t>EXTRA-urb.i.2</t>
  </si>
  <si>
    <t>EXTRA-urb.i.3</t>
  </si>
  <si>
    <t>EXTRA-urb.i.4</t>
  </si>
  <si>
    <t>EXTRA-urb.i.5</t>
  </si>
  <si>
    <t>EXTRA-urb.i.6</t>
  </si>
  <si>
    <t>EXTRA-urb.i.7</t>
  </si>
  <si>
    <t>EXTRA-urb.i.8</t>
  </si>
  <si>
    <t>EXTRA-urb.i.9</t>
  </si>
  <si>
    <t>EXTRA-urb.i.10</t>
  </si>
  <si>
    <t>EXTRA-urb.i.11</t>
  </si>
  <si>
    <t>EXTRA-urb.i.12</t>
  </si>
  <si>
    <t>EXTRA-urb.i.13</t>
  </si>
  <si>
    <t>EXTRA-urb.i.14</t>
  </si>
  <si>
    <t>EXTRA-urb.i.15</t>
  </si>
  <si>
    <t>EXTRA-urb.i.16</t>
  </si>
  <si>
    <t>EXTRA-urb.i.17</t>
  </si>
  <si>
    <t>EXTRA-urb.i.18</t>
  </si>
  <si>
    <t>EXTRA-urb.i.19</t>
  </si>
  <si>
    <t>EXTRA-urb.i.20</t>
  </si>
  <si>
    <t>PIANO DI INVESTIMENTO ESECUTIVO- infrastrutture di supporto</t>
  </si>
  <si>
    <t xml:space="preserve"> Regione/PA:</t>
  </si>
  <si>
    <t>EMILIA ROMAGNA</t>
  </si>
  <si>
    <t>suburbano METANO</t>
  </si>
  <si>
    <t>CUP:</t>
  </si>
  <si>
    <t>quadro economico progetto</t>
  </si>
  <si>
    <t>Somme relativa al finanziamento statale imputabili esclusivamente all'infrastruttura di supporto</t>
  </si>
  <si>
    <t>Differenza (cofinanziamento/spese non rimborsabili)</t>
  </si>
  <si>
    <t>sub-urb.met. A</t>
  </si>
  <si>
    <t xml:space="preserve">Lavori </t>
  </si>
  <si>
    <t>sub-urb.met.a1</t>
  </si>
  <si>
    <t>Lavori categoria prevalente(specificare)</t>
  </si>
  <si>
    <t>sub-urb.met.a2</t>
  </si>
  <si>
    <t>Categoria scorporabile (specificare)</t>
  </si>
  <si>
    <t>sub-urb.met.a3</t>
  </si>
  <si>
    <t>oneri per la sicurezza</t>
  </si>
  <si>
    <t xml:space="preserve">sub-urb.met. A </t>
  </si>
  <si>
    <t>A. Totale lavori</t>
  </si>
  <si>
    <t>sub-urb.met B</t>
  </si>
  <si>
    <t>Somme a disposizione</t>
  </si>
  <si>
    <t>sub-urb.met. b1</t>
  </si>
  <si>
    <t>SPECIFICARE______</t>
  </si>
  <si>
    <t>sub-urb.met. b2</t>
  </si>
  <si>
    <t>sub-urb.met. b3</t>
  </si>
  <si>
    <t>sub-urb.met. b4</t>
  </si>
  <si>
    <t>sub-urb.met. b5</t>
  </si>
  <si>
    <t>sub-urb.met. b6</t>
  </si>
  <si>
    <t>sub-urb.met. b7</t>
  </si>
  <si>
    <t>sub-urb.met. b8</t>
  </si>
  <si>
    <t>sub-urb.met. b9</t>
  </si>
  <si>
    <t>B. totale somme a disposizione</t>
  </si>
  <si>
    <t>TOTALE metano suburbano</t>
  </si>
  <si>
    <t>suburbano  ELETTRICO</t>
  </si>
  <si>
    <t xml:space="preserve">sub-urb.elett. A. </t>
  </si>
  <si>
    <t>sub-urb.ELETT.a1</t>
  </si>
  <si>
    <t>sub-urb.ELETT.a2</t>
  </si>
  <si>
    <t>sub-urb.ELETT.a3</t>
  </si>
  <si>
    <t>sub-urb.elett. A</t>
  </si>
  <si>
    <t>sub-urb.elett. B</t>
  </si>
  <si>
    <t>sub-Urb.ELETT b1</t>
  </si>
  <si>
    <t>sub-Urb.ELETT b2</t>
  </si>
  <si>
    <t>sub-Urb.ELETT b3</t>
  </si>
  <si>
    <t>sub-Urb.ELETT b4</t>
  </si>
  <si>
    <t>sub-Urb.ELETT b5</t>
  </si>
  <si>
    <t>sub-Urb.ELETT b6</t>
  </si>
  <si>
    <t>sub-Urb.ELETT b7</t>
  </si>
  <si>
    <t>sub-Urb.ELETT b8</t>
  </si>
  <si>
    <t>sub-Urb.ELETT b9</t>
  </si>
  <si>
    <t>TOTALE ELETTRICO sub-urbano</t>
  </si>
  <si>
    <t>IDROGENO</t>
  </si>
  <si>
    <t>suburbano Idrogeno</t>
  </si>
  <si>
    <t xml:space="preserve">sub-urb.idr. A. </t>
  </si>
  <si>
    <t>sub-urb.idr.a1</t>
  </si>
  <si>
    <t>sub-urb.idr.a2</t>
  </si>
  <si>
    <t>sub-urb.idr.a3</t>
  </si>
  <si>
    <t>sub-urb.idr.A.</t>
  </si>
  <si>
    <t>sub-urb.idr.B</t>
  </si>
  <si>
    <t>sub-urb.idr.b1</t>
  </si>
  <si>
    <t>sub-urb.idr.b2</t>
  </si>
  <si>
    <t>sub-urb.idr.b3</t>
  </si>
  <si>
    <t>sub-urb.idr.b4</t>
  </si>
  <si>
    <t>sub-urb.idr.b5</t>
  </si>
  <si>
    <t>sub-urb.idr.b6</t>
  </si>
  <si>
    <t>sub-urb.idr.b7</t>
  </si>
  <si>
    <t>sub-urb.idr.b8</t>
  </si>
  <si>
    <t>sub-urb.idr.b9</t>
  </si>
  <si>
    <t>TOTALE Idrogeno sub-urbano</t>
  </si>
  <si>
    <t>TOTALE suburbano</t>
  </si>
  <si>
    <t>Regione/P.A.:</t>
  </si>
  <si>
    <t>EXTRAURBANO METANO</t>
  </si>
  <si>
    <t>extraurb. met. A</t>
  </si>
  <si>
    <t>extraurb. met.a1</t>
  </si>
  <si>
    <t>extraurb. met.a2</t>
  </si>
  <si>
    <t>extraurb. met.a3</t>
  </si>
  <si>
    <t xml:space="preserve">extraurb.met. A </t>
  </si>
  <si>
    <t>extraurb. met B</t>
  </si>
  <si>
    <t>extraurb. met. b1</t>
  </si>
  <si>
    <t>extraurb. met. b2</t>
  </si>
  <si>
    <t>extraurb. met. b3</t>
  </si>
  <si>
    <t>extraurb. met. b4</t>
  </si>
  <si>
    <t>extraurb. met. b5</t>
  </si>
  <si>
    <t>extraurb. met. b6</t>
  </si>
  <si>
    <t>extraurb. met. b7</t>
  </si>
  <si>
    <t>extraurb. met. b8</t>
  </si>
  <si>
    <t>extraurb. met. b9</t>
  </si>
  <si>
    <t>TOTALE  metano extraurbano</t>
  </si>
  <si>
    <t>EXTRAURBANO ELETTRICO</t>
  </si>
  <si>
    <t xml:space="preserve">extraurb. elett.A. </t>
  </si>
  <si>
    <t>extraurb.elett.a1</t>
  </si>
  <si>
    <t>extraurb.elett.a2</t>
  </si>
  <si>
    <t>extraurb.elett.a3</t>
  </si>
  <si>
    <t>extraurb. elett.A.</t>
  </si>
  <si>
    <t>extraurb.elett.B</t>
  </si>
  <si>
    <t>extraurb.elett.b1</t>
  </si>
  <si>
    <t>extraurb.elett.b2</t>
  </si>
  <si>
    <t>extraurb.elett.b3</t>
  </si>
  <si>
    <t>extraurb.elett.b4</t>
  </si>
  <si>
    <t>extraurb.elett.b5</t>
  </si>
  <si>
    <t>extraurb.elett.b6</t>
  </si>
  <si>
    <t>extraurb.elett.b7</t>
  </si>
  <si>
    <t>extraurb.elett.b8</t>
  </si>
  <si>
    <t>extraurb.elett.b9</t>
  </si>
  <si>
    <t>TOTALE elettrico EXTRAURBANO</t>
  </si>
  <si>
    <t>EXTRAURBANO IDROGENO</t>
  </si>
  <si>
    <t xml:space="preserve">extraurb. Idr.A. </t>
  </si>
  <si>
    <t>extraurb.idr.a1</t>
  </si>
  <si>
    <t>extraurb.idr.a2</t>
  </si>
  <si>
    <t>extraurb.idr.a3</t>
  </si>
  <si>
    <t>extraurb.idr.A.</t>
  </si>
  <si>
    <t>extraurb.idr.B</t>
  </si>
  <si>
    <t>extraurb.idr.b1</t>
  </si>
  <si>
    <t>extraurb.idr.b2</t>
  </si>
  <si>
    <t>extraurb.idr.b3</t>
  </si>
  <si>
    <t>extraurb.idr.b4</t>
  </si>
  <si>
    <t>extraurb.idr.b5</t>
  </si>
  <si>
    <t>extraurb.idr.b6</t>
  </si>
  <si>
    <t>extraurb.idr.b7</t>
  </si>
  <si>
    <t>extraurb.idr.b8</t>
  </si>
  <si>
    <t>extraurb.idr.b9</t>
  </si>
  <si>
    <t>TOTALE Idrogeno EXTRAURBANO</t>
  </si>
  <si>
    <t>TOTALE extraurbano</t>
  </si>
  <si>
    <t>PIANO DI INVESTIMENTO ESECUTIVO- RICONVERSIONE</t>
  </si>
  <si>
    <t>RICONVERSIONE MEZZI suburbani- (ART. 1 C.2)</t>
  </si>
  <si>
    <t>riconversione suburbani</t>
  </si>
  <si>
    <t>caratteristiche mezzi DA RICONVERTIRE</t>
  </si>
  <si>
    <t xml:space="preserve">alimentazione di riconversione
</t>
  </si>
  <si>
    <t>alimentazione</t>
  </si>
  <si>
    <t>CLASSE AMBIENTALE</t>
  </si>
  <si>
    <t>gasolio</t>
  </si>
  <si>
    <t>euro 4/euro 5</t>
  </si>
  <si>
    <t>GNL- GNC</t>
  </si>
  <si>
    <t>riconv. sub.m.1</t>
  </si>
  <si>
    <t>G61J22000530008</t>
  </si>
  <si>
    <t>riconv. sub.m.2</t>
  </si>
  <si>
    <t>riconv. sub.m.3</t>
  </si>
  <si>
    <t>riconv. sub.m.4</t>
  </si>
  <si>
    <t>riconv. sub.m.5</t>
  </si>
  <si>
    <t>riconv. sub.m.6</t>
  </si>
  <si>
    <t>riconv. sub.m.7</t>
  </si>
  <si>
    <t>riconv. sub.m.8</t>
  </si>
  <si>
    <t>riconv. sub.m.9</t>
  </si>
  <si>
    <t>riconv. sub.m.10</t>
  </si>
  <si>
    <t>riconv. sub.m.11</t>
  </si>
  <si>
    <t>riconv. sub.m.12</t>
  </si>
  <si>
    <t>riconv. sub.m.13</t>
  </si>
  <si>
    <t>SI</t>
  </si>
  <si>
    <t>riconv. sub.m.14</t>
  </si>
  <si>
    <t>riconv. sub.m.15</t>
  </si>
  <si>
    <t>riconv. sub.m.16</t>
  </si>
  <si>
    <t>riconv. sub.m.17</t>
  </si>
  <si>
    <t>riconv. sub.m.18</t>
  </si>
  <si>
    <t>riconv. sub.m.19</t>
  </si>
  <si>
    <t>riconv. sub.m.20</t>
  </si>
  <si>
    <t>\</t>
  </si>
  <si>
    <t>RICONVERSIONE MEZZI extraurbani- (ART. 1 C.2)</t>
  </si>
  <si>
    <t>riconversione extraurbani</t>
  </si>
  <si>
    <t>riconv. extraurb.m.1</t>
  </si>
  <si>
    <t>riconv. extraurb.m.2</t>
  </si>
  <si>
    <t>riconv. extraurb.m.3</t>
  </si>
  <si>
    <t>riconv. extraurb.m.4</t>
  </si>
  <si>
    <t>riconv. extraurb.m.5</t>
  </si>
  <si>
    <t>riconv. extraurb.m.6</t>
  </si>
  <si>
    <t>riconv. extraurb.m.7</t>
  </si>
  <si>
    <t>riconv. extraurb.m.8</t>
  </si>
  <si>
    <t>riconv. extraurb.m.9</t>
  </si>
  <si>
    <t>riconv. extraurb.m.10</t>
  </si>
  <si>
    <t>riconv. extraurb.m.11</t>
  </si>
  <si>
    <t>riconv. extraurb.m.12</t>
  </si>
  <si>
    <t>riconv. extraurb.m.13</t>
  </si>
  <si>
    <t>riconv. extraurb.m.14</t>
  </si>
  <si>
    <t>riconv. extraurb.m.15</t>
  </si>
  <si>
    <t>riconv. extraurb.m.16</t>
  </si>
  <si>
    <t>riconv. extraurb.m.17</t>
  </si>
  <si>
    <t>riconv. extraurb.m.18</t>
  </si>
  <si>
    <t>riconv. extraurb.m.19</t>
  </si>
  <si>
    <t>riconv. extraurb.m.20</t>
  </si>
  <si>
    <t>PIANO DI INVESTIMENTO ESECUTIVO</t>
  </si>
  <si>
    <t>Versione format:</t>
  </si>
  <si>
    <t xml:space="preserve">Rendicontazione n° </t>
  </si>
  <si>
    <t>del</t>
  </si>
  <si>
    <t xml:space="preserve">Regione/P.A.: </t>
  </si>
  <si>
    <t>Autobus acquistati</t>
  </si>
  <si>
    <t>TIPOLOGIA ALIMENTAZIONE</t>
  </si>
  <si>
    <t>Suburbano</t>
  </si>
  <si>
    <t>Extraurbano</t>
  </si>
  <si>
    <t>totale</t>
  </si>
  <si>
    <t>Metano</t>
  </si>
  <si>
    <t>Autobus Riconvertiti</t>
  </si>
  <si>
    <t xml:space="preserve">TOTALE </t>
  </si>
  <si>
    <t>TOTALE FORNITURA contributo statale (SUBURB+EXTRAURB)</t>
  </si>
  <si>
    <t>SUBURBANO-FORNITURA contributo statale</t>
  </si>
  <si>
    <t>EXTRAURBANO-FORNITURA contributo statale</t>
  </si>
  <si>
    <t>da piano di investimento esecutivo</t>
  </si>
  <si>
    <t>importo rendicontato</t>
  </si>
  <si>
    <t>ancora da rendicontare</t>
  </si>
  <si>
    <t>ANTICIPAZIONE EROGATA</t>
  </si>
  <si>
    <t>TOTALE(forn)</t>
  </si>
  <si>
    <t>TOTALE(forn_sub)</t>
  </si>
  <si>
    <t>TOTALE(forn_extraurb)</t>
  </si>
  <si>
    <t>Importo rendicontato</t>
  </si>
  <si>
    <t>TOTALE INFRASTRUTTURA contributo statale (SUBURB+EXTRAURB)</t>
  </si>
  <si>
    <t>SUBURBANO- INFRASTRUTTURA contributo statale</t>
  </si>
  <si>
    <t>EXTRAURBANO-INFRASTRUTTURA contributo statale</t>
  </si>
  <si>
    <t>Importo precedenti rendicontazioni</t>
  </si>
  <si>
    <t xml:space="preserve">IMPORTO RESIDUO </t>
  </si>
  <si>
    <t>TOTALE(INFR)</t>
  </si>
  <si>
    <t>TOTALE(INFR_sub)</t>
  </si>
  <si>
    <t>TOTALE(INFR_extraurb)</t>
  </si>
  <si>
    <t>Importo oggetto dell'attuale rendicontazione</t>
  </si>
  <si>
    <t>TOTALE(FORN+INFR)</t>
  </si>
  <si>
    <t>TOTALE(FORN+INFR_sub)</t>
  </si>
  <si>
    <t>TOTALE(FORN+INFR_extraurb)</t>
  </si>
  <si>
    <t>TOTALE riconversione a metano contributo statale (art. 1 c.2)</t>
  </si>
  <si>
    <t>Suburbano-riconversione a metano contributo statale (art. 1 c.2)</t>
  </si>
  <si>
    <t>extraurbano-riconversione a metano contributo statale (art. 1 c.2)</t>
  </si>
  <si>
    <t xml:space="preserve">TIPOLOGIA </t>
  </si>
  <si>
    <t>VERIFICA 15%</t>
  </si>
  <si>
    <t>PROSPETTO DI RENDICONTAZIONE FORNITURE METANO</t>
  </si>
  <si>
    <t>Provincia autonoma di Bolzano</t>
  </si>
  <si>
    <t>METANO-SUBURBANO</t>
  </si>
  <si>
    <t>IMPORTO FATTURE OGV METANO</t>
  </si>
  <si>
    <t xml:space="preserve">IMPORTO SU  OGV RELATIVO AL FINANZIAMENTO STATALE </t>
  </si>
  <si>
    <t>comprensivo dell'iva se dovuta (art 3 c.4 )</t>
  </si>
  <si>
    <t>numero autobus rendicontati</t>
  </si>
  <si>
    <r>
      <t>CUP</t>
    </r>
    <r>
      <rPr>
        <sz val="8"/>
        <rFont val="Calibri"/>
        <family val="2"/>
        <scheme val="minor"/>
      </rPr>
      <t xml:space="preserve"> (da PIANO DI INVESTIMENTO)</t>
    </r>
  </si>
  <si>
    <r>
      <t>CIG</t>
    </r>
    <r>
      <rPr>
        <sz val="8"/>
        <rFont val="Calibri"/>
        <family val="2"/>
        <scheme val="minor"/>
      </rPr>
      <t xml:space="preserve"> (da PIANO DI INVESTIMENTO)</t>
    </r>
  </si>
  <si>
    <r>
      <t xml:space="preserve">Data firma contratto </t>
    </r>
    <r>
      <rPr>
        <sz val="9"/>
        <rFont val="Calibri"/>
        <family val="2"/>
        <scheme val="minor"/>
      </rPr>
      <t>[gg/mm/aaaa]</t>
    </r>
  </si>
  <si>
    <t>Impresa TPL</t>
  </si>
  <si>
    <t>TOTALE da contributo statale (comprensivo di attrezzaggi e di iva se dovuta)</t>
  </si>
  <si>
    <t>Cofinanziamento/spese non rimborsabili</t>
  </si>
  <si>
    <t xml:space="preserve">COSTO TOTALE FORNITURA </t>
  </si>
  <si>
    <t>Fornitore</t>
  </si>
  <si>
    <t xml:space="preserve">OGV </t>
  </si>
  <si>
    <t>Progr. autobus *</t>
  </si>
  <si>
    <t>MODELLO</t>
  </si>
  <si>
    <t xml:space="preserve">LUNGHEZZA
</t>
  </si>
  <si>
    <t>TIPOLOGIA SERVIZIO</t>
  </si>
  <si>
    <t>TARGA</t>
  </si>
  <si>
    <t>TELAIO</t>
  </si>
  <si>
    <t>CLASSE DI OMOLOGAZIONE</t>
  </si>
  <si>
    <t>CARTA DI CIRCOLAZIONE</t>
  </si>
  <si>
    <t xml:space="preserve">DATA MESSA IN SERVIZIO </t>
  </si>
  <si>
    <t>FATTURA</t>
  </si>
  <si>
    <t xml:space="preserve">DATA FATTURA </t>
  </si>
  <si>
    <t>IMPORTO FATTURA TOTALE</t>
  </si>
  <si>
    <t xml:space="preserve">IMPORTO RELATIVO AL FINANZIAMENTO STATALE </t>
  </si>
  <si>
    <t xml:space="preserve">ESTREMI PROVVEDIMENTO DI LIQUIDAZIONE </t>
  </si>
  <si>
    <t>ESTREMI MANDATO DI PAGAMENTO</t>
  </si>
  <si>
    <t>QUIETANZA DI PAGAMENTO RILASCIATA DAL FORNITORE</t>
  </si>
  <si>
    <r>
      <t>APPOSIZIONE LOGO</t>
    </r>
    <r>
      <rPr>
        <b/>
        <sz val="9"/>
        <rFont val="Calibri"/>
        <family val="2"/>
        <scheme val="minor"/>
      </rPr>
      <t xml:space="preserve"> (art. 13 DD 134/2021)</t>
    </r>
  </si>
  <si>
    <t>EVENTUALI NOTE</t>
  </si>
  <si>
    <t xml:space="preserve"> [m]</t>
  </si>
  <si>
    <t>suburbano</t>
  </si>
  <si>
    <t>n°</t>
  </si>
  <si>
    <t>I/A</t>
  </si>
  <si>
    <t xml:space="preserve">NUMERO </t>
  </si>
  <si>
    <t>[gg/mm/aaaa]</t>
  </si>
  <si>
    <t>NUMERO fattura elettronica</t>
  </si>
  <si>
    <t>€</t>
  </si>
  <si>
    <t>tipo, numero e data</t>
  </si>
  <si>
    <t>numero e data</t>
  </si>
  <si>
    <t>selez. si</t>
  </si>
  <si>
    <t xml:space="preserve"> </t>
  </si>
  <si>
    <t>TOT parziale</t>
  </si>
  <si>
    <t>Provincia autonoma di Trento</t>
  </si>
  <si>
    <t>METANO-EXTRAURBANO</t>
  </si>
  <si>
    <t>Numero autobus rendicontati</t>
  </si>
  <si>
    <t>extraurbano</t>
  </si>
  <si>
    <t>classe II/III/a/b</t>
  </si>
  <si>
    <t>GNC</t>
  </si>
  <si>
    <t>GNL</t>
  </si>
  <si>
    <t>PROSPETTO DI RENDICONTAZIONE FORNITURE ELETTRICO</t>
  </si>
  <si>
    <t>ELETTRICO-SUBURBANO</t>
  </si>
  <si>
    <t>IMPORTO FATTURE OGV Elettrico</t>
  </si>
  <si>
    <t xml:space="preserve">IMPORTO SU OGV RELATIVO AL FINANZIAMENTO STATALE </t>
  </si>
  <si>
    <t>6t</t>
  </si>
  <si>
    <t>ELETTRICO-EXTRAURBANO</t>
  </si>
  <si>
    <t>IMPORTO FATTURE OGV ELETTRICO</t>
  </si>
  <si>
    <t>PROSPETTO DI RENDICONTAZIONE FORNITURE IDROGENO</t>
  </si>
  <si>
    <t>BASILICATA*</t>
  </si>
  <si>
    <t>IDROGENO- SUBURBANO</t>
  </si>
  <si>
    <t>IMPORTO FATTURE OGV Idrogeno</t>
  </si>
  <si>
    <t>I/a</t>
  </si>
  <si>
    <t>IDROGENO- EXTRAURBANO</t>
  </si>
  <si>
    <t xml:space="preserve">IMPORTO FATTURE OGV Idrogeno </t>
  </si>
  <si>
    <r>
      <t>APPOSIZIONE LOGO</t>
    </r>
    <r>
      <rPr>
        <b/>
        <sz val="9"/>
        <rFont val="Calibri"/>
        <family val="2"/>
        <scheme val="minor"/>
      </rPr>
      <t xml:space="preserve"> (art. 14 DD 134/2021)</t>
    </r>
  </si>
  <si>
    <t>classe II/III classe A/classe B</t>
  </si>
  <si>
    <t>PROSPETTO DI RENDICONTAZIONE riconversione METANO- mezzi suburbani euro 4 euro 5 (art. 1 c.2 DM 315/2021)</t>
  </si>
  <si>
    <t>METANO-riconversione</t>
  </si>
  <si>
    <t>IMPORTO FATTURE riconversione</t>
  </si>
  <si>
    <t>numero autobus  suburbani riconvertiti</t>
  </si>
  <si>
    <t>TOTALE da contributo statale (comprensivo di iva se dovuta)</t>
  </si>
  <si>
    <t>TIPOLOGIA ALIMENTAZIONE- DI PROVENIENZA</t>
  </si>
  <si>
    <t>TIPOLOGIA ALIMENTAZIONE- RICONVERTITA</t>
  </si>
  <si>
    <t>DATA INSTALLAZIONE (DATA VISITA E PROVA)</t>
  </si>
  <si>
    <t>EURO 4 / EURO 5</t>
  </si>
  <si>
    <t>numero autobus riconvertiti</t>
  </si>
  <si>
    <t>PROSPETTO DI RENDICONTAZIONE riconversione METANO- mezzi extraurbani euro 4 euro 5 (art. 1 c.2 DM 315/2021)</t>
  </si>
  <si>
    <t>numero autobus extraurbani riconvertiti</t>
  </si>
  <si>
    <t>EURO 4/ EURO 5</t>
  </si>
  <si>
    <t>classe II-classe III classe A-classe B</t>
  </si>
  <si>
    <t>PROSPETTO DI RENDICONTAZIONE-INFRASTRUTTURA METANO</t>
  </si>
  <si>
    <t>rendicontazione attuale</t>
  </si>
  <si>
    <t>Importo complessivo rendicontazione infrastruttura</t>
  </si>
  <si>
    <t xml:space="preserve">CUP </t>
  </si>
  <si>
    <t>Somme della rendicontazione a carico del contributo statale</t>
  </si>
  <si>
    <t>SUBURBANO-METANO</t>
  </si>
  <si>
    <t>voce di spesa</t>
  </si>
  <si>
    <t xml:space="preserve">N° sal </t>
  </si>
  <si>
    <t>DATA</t>
  </si>
  <si>
    <t>totale sal</t>
  </si>
  <si>
    <t>totale sal da riconoscere (lavori legati esclusivamente alle infrastrutture di supporto)</t>
  </si>
  <si>
    <t>dichiarazione che gli importi nelle colonne O-Q sono imputabili esclusivamente alle infrastrutture di supporto</t>
  </si>
  <si>
    <t>Importo Lavori totale</t>
  </si>
  <si>
    <t>Importo incremento lavori totale sal</t>
  </si>
  <si>
    <t>Importo complessivo oneri sicurezza totale sal</t>
  </si>
  <si>
    <t>Importo incremento oneri sicurezza totale sal</t>
  </si>
  <si>
    <t>ritenuta 0,5%</t>
  </si>
  <si>
    <t>totale al netto ritenuta</t>
  </si>
  <si>
    <t>Importo Lavori infrastrutture di supporto</t>
  </si>
  <si>
    <t>Importo incremento lavori infrastrutture di supporto</t>
  </si>
  <si>
    <t>Importo complessivo oneri sicurezza infrastrutture di supporto</t>
  </si>
  <si>
    <t>Importo incremento oneri sicurezza infrastrutture di supporto</t>
  </si>
  <si>
    <t xml:space="preserve">totale sal infrastrutture di supporto </t>
  </si>
  <si>
    <t>selez. Si</t>
  </si>
  <si>
    <t>sub-urb.met.a4</t>
  </si>
  <si>
    <t>sub-urb.met.a5</t>
  </si>
  <si>
    <t>sub-urb.met.a6</t>
  </si>
  <si>
    <t>sub-urb.met.a7</t>
  </si>
  <si>
    <t>sub-urb.met.a8</t>
  </si>
  <si>
    <t xml:space="preserve">Mandati di pagamento e fatture  </t>
  </si>
  <si>
    <t>descrizione</t>
  </si>
  <si>
    <t>Provvedimento autorizzativo</t>
  </si>
  <si>
    <t>importo</t>
  </si>
  <si>
    <t>Certificato di pagamento</t>
  </si>
  <si>
    <t>data</t>
  </si>
  <si>
    <t>Importo iva esclusa</t>
  </si>
  <si>
    <t xml:space="preserve">fattura </t>
  </si>
  <si>
    <t xml:space="preserve">destinatario </t>
  </si>
  <si>
    <t>Iva</t>
  </si>
  <si>
    <t>totale fattura</t>
  </si>
  <si>
    <t>riferimento sal</t>
  </si>
  <si>
    <t>provvedimento di liquidazione</t>
  </si>
  <si>
    <t>totale provvedimento liquidazione</t>
  </si>
  <si>
    <t>mandato di pagamento</t>
  </si>
  <si>
    <t>quietanza di pagamento</t>
  </si>
  <si>
    <t>totale da riconoscere sul contributo statale (comprensivo di iva se dovuta)</t>
  </si>
  <si>
    <t>dichiarazione che gli importi nella colonna S sono imputabili esclusivamente alle infrastrutture di supporto e sono quindi riconoscibili con il contributo statale</t>
  </si>
  <si>
    <t>descrizione numero e data</t>
  </si>
  <si>
    <t>numero</t>
  </si>
  <si>
    <t>mm/gg/aaaa</t>
  </si>
  <si>
    <t>sub-urb.met.a9</t>
  </si>
  <si>
    <t>sub-urb.met.a10</t>
  </si>
  <si>
    <t>sub-urb.met.a11</t>
  </si>
  <si>
    <t>sub-urb.met.a12</t>
  </si>
  <si>
    <t xml:space="preserve">PROSPETTO DI RENDICONTAZIONE-INFRASTRUTTURA METANO </t>
  </si>
  <si>
    <t>Regione</t>
  </si>
  <si>
    <t>VENETO</t>
  </si>
  <si>
    <t>EXTRAURBANO-METANO</t>
  </si>
  <si>
    <t>PROSPETTO DI RENDICONTAZIONE-INFRASTRUTTURA ELETTRICO</t>
  </si>
  <si>
    <t>Regione:</t>
  </si>
  <si>
    <t>SUBURBANO-ELETTRICO</t>
  </si>
  <si>
    <t>urb.ELETT.a1</t>
  </si>
  <si>
    <t>urb.ELETT.a2</t>
  </si>
  <si>
    <t>urb.ELETT.a3</t>
  </si>
  <si>
    <t>EXTRAURBANO-ELETTRICO</t>
  </si>
  <si>
    <t>extraurb.elett.a11</t>
  </si>
  <si>
    <t>extraurb.elett.a12</t>
  </si>
  <si>
    <t>PROSPETTO DI RENDICONTAZIONE-INFRASTRUTTURA IDROGENO</t>
  </si>
  <si>
    <t>CALABRIA</t>
  </si>
  <si>
    <t>SUBURBANO-IDROGENO</t>
  </si>
  <si>
    <t>EXTRAURBANO-IDROGENO</t>
  </si>
  <si>
    <t xml:space="preserve">numero </t>
  </si>
  <si>
    <t>regione</t>
  </si>
  <si>
    <t>anticipazione</t>
  </si>
  <si>
    <t>ABRUZZO</t>
  </si>
  <si>
    <t>G40A22000080001</t>
  </si>
  <si>
    <t>CAMPANIA</t>
  </si>
  <si>
    <t>B60A21000020001</t>
  </si>
  <si>
    <t>H20J21000060009</t>
  </si>
  <si>
    <t>FVG</t>
  </si>
  <si>
    <t>D29J21010730001</t>
  </si>
  <si>
    <t>LAZIO</t>
  </si>
  <si>
    <t>F89J21019050001</t>
  </si>
  <si>
    <t>LIGURIA</t>
  </si>
  <si>
    <t>H49J21006940003</t>
  </si>
  <si>
    <t>D50J21000070001</t>
  </si>
  <si>
    <t>E89J21010050001</t>
  </si>
  <si>
    <t>F60J22000000001</t>
  </si>
  <si>
    <t>F60J22000010001</t>
  </si>
  <si>
    <t>F60J22000020001</t>
  </si>
  <si>
    <t>J10B22000070008</t>
  </si>
  <si>
    <t>J10B22000080008</t>
  </si>
  <si>
    <t>J10B22000090008</t>
  </si>
  <si>
    <t>J10B22000100008</t>
  </si>
  <si>
    <t>J10B22000110008</t>
  </si>
  <si>
    <t>J10B22000120008</t>
  </si>
  <si>
    <t>J80B22000060008</t>
  </si>
  <si>
    <t>J80B22000070008</t>
  </si>
  <si>
    <t>J80B22000080008</t>
  </si>
  <si>
    <t>J80B22000090008</t>
  </si>
  <si>
    <t>J60B22000040008</t>
  </si>
  <si>
    <t>J80B22000000008</t>
  </si>
  <si>
    <t>J90B22000010008</t>
  </si>
  <si>
    <t>J91C22001520003</t>
  </si>
  <si>
    <t>G70B21000000002</t>
  </si>
  <si>
    <t>F40B22000010003</t>
  </si>
  <si>
    <t>B80J22000020003</t>
  </si>
  <si>
    <t>B10B21000000007</t>
  </si>
  <si>
    <t>MARCHE</t>
  </si>
  <si>
    <t>B79J21022880008</t>
  </si>
  <si>
    <t>MOLISE</t>
  </si>
  <si>
    <t>D10J21000040001</t>
  </si>
  <si>
    <t>PIEMONTE</t>
  </si>
  <si>
    <t>J69J21009330001</t>
  </si>
  <si>
    <t>PUGLIA</t>
  </si>
  <si>
    <t>B30A21000050001</t>
  </si>
  <si>
    <t>SARDEGNA</t>
  </si>
  <si>
    <t>F70J21000060001</t>
  </si>
  <si>
    <t>G61J22000570008</t>
  </si>
  <si>
    <t>G61J22000510008</t>
  </si>
  <si>
    <t>G61J22000470008</t>
  </si>
  <si>
    <t>G61J22000500008</t>
  </si>
  <si>
    <t>G61J22000580008</t>
  </si>
  <si>
    <t>G61J22000590008</t>
  </si>
  <si>
    <t>G61J22000400008</t>
  </si>
  <si>
    <t>TOSCANA</t>
  </si>
  <si>
    <t>D50J21000060001</t>
  </si>
  <si>
    <t>UMBRIA</t>
  </si>
  <si>
    <t>I69J21017500001</t>
  </si>
  <si>
    <t>VALLE D'AOSTA</t>
  </si>
  <si>
    <t>B59J21029540001</t>
  </si>
  <si>
    <t>I70J21000090008</t>
  </si>
  <si>
    <t>F40J22000000009</t>
  </si>
  <si>
    <t>I70J21000070001</t>
  </si>
  <si>
    <t>I70J21000080001</t>
  </si>
  <si>
    <t>E99J21014030003</t>
  </si>
  <si>
    <t>E19J21015230003</t>
  </si>
  <si>
    <t>B80J21000050001</t>
  </si>
  <si>
    <t>F90J22000000001</t>
  </si>
  <si>
    <t>F21B22000320001</t>
  </si>
  <si>
    <t>F70J22000000006</t>
  </si>
  <si>
    <t>F31B22000160006</t>
  </si>
  <si>
    <t>H50J21000000001</t>
  </si>
  <si>
    <t>J40J21000070003</t>
  </si>
  <si>
    <t>C90J21000070001</t>
  </si>
  <si>
    <t>BASILICATA</t>
  </si>
  <si>
    <t>J50J21000060001</t>
  </si>
  <si>
    <t>C10J21000030009</t>
  </si>
  <si>
    <t>E90J21000010009</t>
  </si>
  <si>
    <t>H20J21000050009</t>
  </si>
  <si>
    <t>H20J21000070009</t>
  </si>
  <si>
    <t>D50J21000090001</t>
  </si>
  <si>
    <t>H20J21000080001</t>
  </si>
  <si>
    <t>LOMBARDIA</t>
  </si>
  <si>
    <t>E60B21000000007</t>
  </si>
  <si>
    <t>SICILIA</t>
  </si>
  <si>
    <t>G71B21008230001</t>
  </si>
  <si>
    <t xml:space="preserve">da piano di investimento </t>
  </si>
  <si>
    <t>differenza</t>
  </si>
  <si>
    <t xml:space="preserve">Acquistati al 31/12/2024 </t>
  </si>
  <si>
    <t>acquistati al 31/12/2024</t>
  </si>
  <si>
    <t>numero autobus al 31/12/2024</t>
  </si>
  <si>
    <t>Autobus acquistati- totale</t>
  </si>
  <si>
    <t>% acquistati al 31/12/2024 rispetto al totale del P.I.</t>
  </si>
  <si>
    <t>verifica del rispetto del 50% al 31/12/2024</t>
  </si>
  <si>
    <t>acquistati alla rendicontazione attuale</t>
  </si>
  <si>
    <t>rendicontati</t>
  </si>
  <si>
    <t>da piano di investimento</t>
  </si>
  <si>
    <t>contrattualizzato</t>
  </si>
  <si>
    <t>Contrattualizzato</t>
  </si>
  <si>
    <t>Importo piano investimento</t>
  </si>
  <si>
    <t>GNL/GNC/ ibrido metano</t>
  </si>
  <si>
    <t>CIG:</t>
  </si>
  <si>
    <t>suburb.m.21</t>
  </si>
  <si>
    <t>suburb.m.22</t>
  </si>
  <si>
    <t>suburb.m.23</t>
  </si>
  <si>
    <t>suburb.m.24</t>
  </si>
  <si>
    <t>suburb.m.25</t>
  </si>
  <si>
    <t>suburb.m.26</t>
  </si>
  <si>
    <t>suburb.m.27</t>
  </si>
  <si>
    <t>Extra-urb.m.21</t>
  </si>
  <si>
    <t>Extra-urb.m.22</t>
  </si>
  <si>
    <t>Extra-urb.m.23</t>
  </si>
  <si>
    <t>Extra-urb.m.24</t>
  </si>
  <si>
    <t>Extra-urb.m.25</t>
  </si>
  <si>
    <t>Extra-urb.m.26</t>
  </si>
  <si>
    <t>Extra-urb.m.27</t>
  </si>
  <si>
    <t>Extra-urb.m.28</t>
  </si>
  <si>
    <t>Extra-urb.m.29</t>
  </si>
  <si>
    <t>CONTRIBUTO STATALE
RIPARTO ex D.M. n° 226/2025</t>
  </si>
  <si>
    <t>V.4</t>
  </si>
  <si>
    <t>suburb.m.28</t>
  </si>
  <si>
    <t>suburb.m.29</t>
  </si>
  <si>
    <t>suburb.m.30</t>
  </si>
  <si>
    <t>Extra-urb.m.30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</si>
</sst>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* #,##0.00\ &quot;€&quot;_-;\-* #,##0.00\ &quot;€&quot;_-;_-* &quot;-&quot;??\ &quot;€&quot;_-;_-@_-"/>
    <numFmt numFmtId="164" formatCode="&quot;€&quot;\ #,##0.00;[Red]\-&quot;€&quot;\ #,##0.00"/>
    <numFmt numFmtId="165" formatCode="_-&quot;€&quot;\ * #,##0.00_-;\-&quot;€&quot;\ * #,##0.00_-;_-&quot;€&quot;\ * &quot;-&quot;??_-;_-@_-"/>
    <numFmt numFmtId="166" formatCode="0.0000%"/>
    <numFmt numFmtId="167" formatCode="[$€-2]\ #,##0.00;[Red]\-[$€-2]\ #,##0.00"/>
    <numFmt numFmtId="168" formatCode="0_ ;\-0\ "/>
    <numFmt numFmtId="169" formatCode="_-&quot;€&quot;\ * #,##0_-;\-&quot;€&quot;\ * #,##0_-;_-&quot;€&quot;\ * &quot;-&quot;??_-;_-@_-"/>
  </numFmts>
  <fonts count="12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FF0000"/>
      <name val="Cambria"/>
      <family val="1"/>
      <charset val="1"/>
    </font>
    <font>
      <b/>
      <sz val="14"/>
      <color rgb="FFFF0000"/>
      <name val="Cambria"/>
      <family val="1"/>
      <charset val="1"/>
    </font>
    <font>
      <b/>
      <i/>
      <sz val="14"/>
      <color rgb="FFFF0000"/>
      <name val="Cambria"/>
      <family val="1"/>
      <charset val="1"/>
    </font>
    <font>
      <b/>
      <i/>
      <sz val="11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0"/>
      <color rgb="FFFF0000"/>
      <name val="Cambria"/>
      <family val="1"/>
      <charset val="1"/>
    </font>
    <font>
      <sz val="11"/>
      <color rgb="FFFF0000"/>
      <name val="Cambria"/>
      <family val="1"/>
      <charset val="1"/>
    </font>
    <font>
      <i/>
      <sz val="11"/>
      <color rgb="FFFF0000"/>
      <name val="Cambria"/>
      <family val="1"/>
      <charset val="1"/>
    </font>
    <font>
      <i/>
      <sz val="11"/>
      <color rgb="FFFF0000"/>
      <name val="Calibri"/>
      <family val="2"/>
      <charset val="1"/>
    </font>
    <font>
      <i/>
      <sz val="12"/>
      <color rgb="FFFF0000"/>
      <name val="Calibri"/>
      <family val="2"/>
      <charset val="1"/>
    </font>
    <font>
      <i/>
      <sz val="10"/>
      <color rgb="FFFF0000"/>
      <name val="Calibri"/>
      <family val="2"/>
      <charset val="1"/>
    </font>
    <font>
      <b/>
      <sz val="18"/>
      <color rgb="FFFF0000"/>
      <name val="Cambria"/>
      <family val="1"/>
      <charset val="1"/>
    </font>
    <font>
      <sz val="22"/>
      <color rgb="FFFF0000"/>
      <name val="Calibri"/>
      <family val="2"/>
      <charset val="1"/>
    </font>
    <font>
      <b/>
      <sz val="28"/>
      <color rgb="FFFF0000"/>
      <name val="Calibri"/>
      <family val="2"/>
      <charset val="1"/>
    </font>
    <font>
      <b/>
      <sz val="20"/>
      <color rgb="FFFF0000"/>
      <name val="Cambria"/>
      <family val="1"/>
      <charset val="1"/>
    </font>
    <font>
      <b/>
      <sz val="12"/>
      <color rgb="FFFF0000"/>
      <name val="Cambria"/>
      <family val="1"/>
      <charset val="1"/>
    </font>
    <font>
      <b/>
      <sz val="16"/>
      <color rgb="FFFF0000"/>
      <name val="Cambria"/>
      <family val="1"/>
      <charset val="1"/>
    </font>
    <font>
      <b/>
      <sz val="11"/>
      <color rgb="FFFF0000"/>
      <name val="Cambria"/>
      <family val="1"/>
      <charset val="1"/>
    </font>
    <font>
      <b/>
      <sz val="12"/>
      <color rgb="FFFF0000"/>
      <name val="Calibri"/>
      <family val="2"/>
      <charset val="1"/>
    </font>
    <font>
      <b/>
      <sz val="11"/>
      <color rgb="FFFF0000"/>
      <name val="Calibri"/>
      <family val="2"/>
      <charset val="1"/>
    </font>
    <font>
      <i/>
      <sz val="10"/>
      <color rgb="FFFF0000"/>
      <name val="Cambria"/>
      <family val="1"/>
      <charset val="1"/>
    </font>
    <font>
      <sz val="10"/>
      <color rgb="FFFF0000"/>
      <name val="Cambria"/>
      <family val="1"/>
      <charset val="1"/>
    </font>
    <font>
      <b/>
      <i/>
      <sz val="11"/>
      <color rgb="FFFF0000"/>
      <name val="Cambria"/>
      <family val="1"/>
      <charset val="1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4"/>
      <name val="Cambria"/>
      <family val="1"/>
      <charset val="1"/>
    </font>
    <font>
      <b/>
      <sz val="28"/>
      <name val="Cambria"/>
      <family val="1"/>
      <charset val="1"/>
    </font>
    <font>
      <b/>
      <sz val="26"/>
      <name val="Cambria"/>
      <family val="1"/>
      <charset val="1"/>
    </font>
    <font>
      <b/>
      <sz val="22"/>
      <name val="Cambria"/>
      <family val="1"/>
      <charset val="1"/>
    </font>
    <font>
      <b/>
      <sz val="20"/>
      <name val="Cambria"/>
      <family val="1"/>
      <charset val="1"/>
    </font>
    <font>
      <b/>
      <sz val="28"/>
      <name val="Calibri"/>
      <family val="2"/>
      <charset val="1"/>
    </font>
    <font>
      <b/>
      <sz val="16"/>
      <name val="Cambria"/>
      <family val="1"/>
      <charset val="1"/>
    </font>
    <font>
      <i/>
      <sz val="1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8"/>
      <name val="Cambria"/>
      <family val="1"/>
    </font>
    <font>
      <sz val="11"/>
      <color theme="1"/>
      <name val="Arial"/>
      <family val="2"/>
    </font>
    <font>
      <b/>
      <sz val="20"/>
      <name val="Cambria"/>
      <family val="1"/>
    </font>
    <font>
      <b/>
      <sz val="12"/>
      <name val="Cambria"/>
      <family val="1"/>
      <charset val="1"/>
    </font>
    <font>
      <b/>
      <i/>
      <sz val="14"/>
      <name val="Cambria"/>
      <family val="1"/>
      <charset val="1"/>
    </font>
    <font>
      <b/>
      <sz val="10"/>
      <name val="Cambria"/>
      <family val="1"/>
      <scheme val="major"/>
    </font>
    <font>
      <b/>
      <sz val="10"/>
      <name val="Cambria"/>
      <family val="1"/>
      <charset val="1"/>
      <scheme val="major"/>
    </font>
    <font>
      <sz val="10"/>
      <name val="Cambria"/>
      <family val="1"/>
      <scheme val="maj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  <charset val="1"/>
    </font>
    <font>
      <b/>
      <sz val="9"/>
      <name val="Calibri"/>
      <family val="2"/>
      <charset val="1"/>
    </font>
    <font>
      <sz val="12"/>
      <color rgb="FFFF0000"/>
      <name val="Calibri"/>
      <family val="2"/>
      <scheme val="minor"/>
    </font>
    <font>
      <sz val="9"/>
      <name val="Cambria"/>
      <family val="1"/>
      <charset val="1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6"/>
      <name val="Cambria"/>
      <family val="1"/>
    </font>
    <font>
      <b/>
      <sz val="14"/>
      <name val="Calibri"/>
      <family val="2"/>
      <charset val="1"/>
    </font>
    <font>
      <sz val="10"/>
      <name val="Calibri"/>
      <family val="2"/>
      <scheme val="minor"/>
    </font>
    <font>
      <b/>
      <i/>
      <sz val="12"/>
      <color rgb="FFFF0000"/>
      <name val="Cambria"/>
      <family val="1"/>
      <charset val="1"/>
    </font>
    <font>
      <sz val="8"/>
      <name val="Calibri"/>
      <family val="2"/>
      <scheme val="minor"/>
    </font>
    <font>
      <i/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8"/>
      <name val="Cambria"/>
      <family val="1"/>
      <charset val="1"/>
    </font>
    <font>
      <b/>
      <i/>
      <sz val="12"/>
      <name val="Cambria"/>
      <family val="1"/>
      <charset val="1"/>
    </font>
    <font>
      <i/>
      <sz val="12"/>
      <name val="Cambria"/>
      <family val="1"/>
      <charset val="1"/>
    </font>
    <font>
      <b/>
      <i/>
      <sz val="12"/>
      <color rgb="FFFF0000"/>
      <name val="Calibri"/>
      <family val="2"/>
      <charset val="1"/>
    </font>
    <font>
      <sz val="9"/>
      <name val="Arial"/>
      <family val="2"/>
    </font>
    <font>
      <b/>
      <sz val="9"/>
      <name val="Arial"/>
      <family val="2"/>
    </font>
    <font>
      <b/>
      <sz val="10"/>
      <name val="Cambria"/>
      <family val="1"/>
      <charset val="1"/>
    </font>
    <font>
      <i/>
      <sz val="10"/>
      <name val="Cambria"/>
      <family val="1"/>
      <charset val="1"/>
    </font>
    <font>
      <b/>
      <i/>
      <sz val="10"/>
      <color rgb="FFFF0000"/>
      <name val="Cambria"/>
      <family val="1"/>
      <charset val="1"/>
    </font>
    <font>
      <sz val="10"/>
      <name val="Cambria"/>
      <family val="1"/>
      <charset val="1"/>
    </font>
    <font>
      <b/>
      <i/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0"/>
      <name val="Cambria"/>
      <family val="1"/>
    </font>
    <font>
      <sz val="10"/>
      <color rgb="FFFF0000"/>
      <name val="Calibri"/>
      <family val="2"/>
      <charset val="1"/>
    </font>
    <font>
      <sz val="10"/>
      <name val="Cambria"/>
      <family val="1"/>
    </font>
    <font>
      <b/>
      <sz val="10"/>
      <name val="Calibri"/>
      <family val="2"/>
    </font>
    <font>
      <b/>
      <sz val="10"/>
      <name val="Calibri"/>
      <family val="2"/>
      <charset val="1"/>
    </font>
    <font>
      <sz val="28"/>
      <color theme="0"/>
      <name val="Cambria"/>
      <family val="1"/>
      <charset val="1"/>
    </font>
    <font>
      <sz val="11"/>
      <color theme="1"/>
      <name val="Calibri"/>
      <family val="2"/>
      <scheme val="minor"/>
    </font>
    <font>
      <b/>
      <sz val="14"/>
      <name val="Cambria"/>
      <family val="1"/>
    </font>
    <font>
      <sz val="10"/>
      <name val="Calibri"/>
      <family val="2"/>
      <charset val="1"/>
      <scheme val="minor"/>
    </font>
    <font>
      <sz val="11"/>
      <name val="Calibri"/>
      <family val="2"/>
    </font>
    <font>
      <b/>
      <sz val="11"/>
      <name val="Cambria"/>
      <family val="1"/>
      <scheme val="major"/>
    </font>
    <font>
      <b/>
      <sz val="10"/>
      <name val="Calibri"/>
      <family val="2"/>
      <charset val="1"/>
      <scheme val="minor"/>
    </font>
    <font>
      <b/>
      <sz val="16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9"/>
      <name val="Cambria"/>
      <family val="1"/>
      <charset val="1"/>
    </font>
    <font>
      <i/>
      <sz val="10"/>
      <name val="Cambria"/>
      <family val="1"/>
    </font>
    <font>
      <sz val="11"/>
      <name val="Calibri"/>
      <family val="2"/>
      <charset val="1"/>
    </font>
    <font>
      <b/>
      <i/>
      <sz val="16"/>
      <name val="Cambria"/>
      <family val="1"/>
      <charset val="1"/>
    </font>
    <font>
      <b/>
      <sz val="10"/>
      <color rgb="FF000000"/>
      <name val="Arial"/>
      <family val="2"/>
    </font>
    <font>
      <b/>
      <sz val="10"/>
      <color rgb="FF000000"/>
      <name val="Garamond"/>
      <family val="1"/>
    </font>
    <font>
      <b/>
      <sz val="18"/>
      <name val="Cambria"/>
      <family val="1"/>
      <charset val="1"/>
    </font>
    <font>
      <b/>
      <i/>
      <sz val="10"/>
      <name val="Cambria"/>
      <family val="1"/>
    </font>
    <font>
      <b/>
      <i/>
      <sz val="11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i/>
      <sz val="10"/>
      <name val="Cambria"/>
      <family val="1"/>
      <charset val="1"/>
    </font>
    <font>
      <b/>
      <i/>
      <sz val="11"/>
      <name val="Calibri"/>
      <family val="2"/>
      <charset val="1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4"/>
      <name val="Cambria"/>
      <family val="1"/>
      <charset val="1"/>
    </font>
    <font>
      <b/>
      <sz val="14"/>
      <name val="Cambria"/>
      <family val="1"/>
      <scheme val="major"/>
    </font>
    <font>
      <sz val="11"/>
      <name val="Cambria"/>
      <family val="1"/>
      <charset val="1"/>
    </font>
    <font>
      <b/>
      <i/>
      <sz val="10"/>
      <name val="Calibri"/>
      <family val="2"/>
      <charset val="1"/>
    </font>
    <font>
      <sz val="10"/>
      <name val="Calibri"/>
      <family val="2"/>
      <charset val="1"/>
    </font>
    <font>
      <sz val="12"/>
      <name val="Cambria"/>
      <family val="1"/>
      <charset val="1"/>
    </font>
    <font>
      <i/>
      <sz val="11"/>
      <name val="Cambria"/>
      <family val="1"/>
      <charset val="1"/>
    </font>
    <font>
      <b/>
      <sz val="18"/>
      <name val="Cambria"/>
      <family val="1"/>
      <scheme val="major"/>
    </font>
    <font>
      <sz val="28"/>
      <name val="Cambria"/>
      <family val="1"/>
      <charset val="1"/>
    </font>
    <font>
      <sz val="22"/>
      <name val="Calibri"/>
      <family val="2"/>
      <charset val="1"/>
    </font>
    <font>
      <sz val="12"/>
      <name val="Calibri"/>
      <family val="2"/>
      <charset val="1"/>
    </font>
    <font>
      <b/>
      <i/>
      <sz val="11"/>
      <name val="Cambria"/>
      <family val="1"/>
      <charset val="1"/>
    </font>
    <font>
      <b/>
      <sz val="11"/>
      <name val="Cambria"/>
      <family val="1"/>
      <charset val="1"/>
    </font>
    <font>
      <b/>
      <sz val="11"/>
      <name val="Calibri"/>
      <family val="2"/>
      <charset val="1"/>
    </font>
    <font>
      <b/>
      <i/>
      <sz val="12"/>
      <name val="Calibri"/>
      <family val="2"/>
      <charset val="1"/>
    </font>
    <font>
      <i/>
      <sz val="11"/>
      <name val="Calibri"/>
      <family val="2"/>
      <charset val="1"/>
    </font>
    <font>
      <i/>
      <sz val="12"/>
      <name val="Calibri"/>
      <family val="2"/>
      <charset val="1"/>
    </font>
  </fonts>
  <fills count="43">
    <fill>
      <patternFill patternType="none"/>
    </fill>
    <fill>
      <patternFill patternType="gray125"/>
    </fill>
    <fill>
      <patternFill patternType="solid">
        <fgColor rgb="FFC3D69B"/>
        <bgColor rgb="FFDDD9C3"/>
      </patternFill>
    </fill>
    <fill>
      <patternFill patternType="solid">
        <fgColor rgb="FFDBEEF4"/>
        <bgColor rgb="FFEBF1DE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6" tint="0.59999389629810485"/>
        <bgColor rgb="FFFFFFCC"/>
      </patternFill>
    </fill>
    <fill>
      <patternFill patternType="solid">
        <fgColor theme="6" tint="0.59999389629810485"/>
        <bgColor rgb="FFEEECE1"/>
      </patternFill>
    </fill>
    <fill>
      <patternFill patternType="solid">
        <fgColor theme="6" tint="0.59999389629810485"/>
        <bgColor rgb="FFE6B9B8"/>
      </patternFill>
    </fill>
    <fill>
      <patternFill patternType="solid">
        <fgColor rgb="FFFFFFCC"/>
        <bgColor rgb="FFEEECE1"/>
      </patternFill>
    </fill>
    <fill>
      <patternFill patternType="solid">
        <fgColor rgb="FFFFFFCC"/>
        <bgColor rgb="FFE6B9B8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E6B9B8"/>
      </patternFill>
    </fill>
    <fill>
      <patternFill patternType="solid">
        <fgColor rgb="FF99FFCC"/>
        <bgColor indexed="64"/>
      </patternFill>
    </fill>
    <fill>
      <patternFill patternType="solid">
        <fgColor rgb="FF99FFCC"/>
        <bgColor rgb="FFE6B9B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rgb="FFDDD9C3"/>
      </patternFill>
    </fill>
    <fill>
      <patternFill patternType="solid">
        <fgColor rgb="FFFFFFCC"/>
        <bgColor rgb="FFDDD9C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E6B9B8"/>
      </patternFill>
    </fill>
    <fill>
      <patternFill patternType="solid">
        <fgColor theme="2" tint="-0.249977111117893"/>
        <bgColor rgb="FFE6B9B8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485"/>
        <bgColor rgb="FFEEECE1"/>
      </patternFill>
    </fill>
    <fill>
      <patternFill patternType="solid">
        <fgColor theme="7" tint="0.79998168889431442"/>
        <bgColor rgb="FFEEECE1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E6B9B8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E6B9B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2" fillId="0" borderId="0"/>
    <xf numFmtId="165" fontId="84" fillId="0" borderId="0" applyFont="0" applyFill="0" applyBorder="0" applyAlignment="0" applyProtection="0"/>
    <xf numFmtId="9" fontId="84" fillId="0" borderId="0" applyFont="0" applyFill="0" applyBorder="0" applyAlignment="0" applyProtection="0"/>
  </cellStyleXfs>
  <cellXfs count="1456">
    <xf numFmtId="0" fontId="0" fillId="0" borderId="0" xfId="0"/>
    <xf numFmtId="0" fontId="1" fillId="0" borderId="0" xfId="0" applyFont="1"/>
    <xf numFmtId="0" fontId="3" fillId="0" borderId="0" xfId="0" applyFont="1"/>
    <xf numFmtId="0" fontId="9" fillId="0" borderId="0" xfId="0" applyFont="1"/>
    <xf numFmtId="0" fontId="20" fillId="0" borderId="0" xfId="0" applyFont="1"/>
    <xf numFmtId="0" fontId="8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7" fillId="0" borderId="0" xfId="0" applyFont="1"/>
    <xf numFmtId="4" fontId="1" fillId="0" borderId="0" xfId="0" applyNumberFormat="1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 vertical="center" wrapText="1"/>
    </xf>
    <xf numFmtId="0" fontId="29" fillId="0" borderId="28" xfId="0" applyFont="1" applyBorder="1" applyAlignment="1">
      <alignment horizontal="center"/>
    </xf>
    <xf numFmtId="0" fontId="28" fillId="0" borderId="28" xfId="0" applyFont="1" applyBorder="1"/>
    <xf numFmtId="0" fontId="29" fillId="6" borderId="19" xfId="0" applyFont="1" applyFill="1" applyBorder="1"/>
    <xf numFmtId="0" fontId="30" fillId="6" borderId="24" xfId="0" applyFont="1" applyFill="1" applyBorder="1"/>
    <xf numFmtId="167" fontId="29" fillId="6" borderId="28" xfId="0" applyNumberFormat="1" applyFont="1" applyFill="1" applyBorder="1"/>
    <xf numFmtId="167" fontId="29" fillId="7" borderId="32" xfId="0" applyNumberFormat="1" applyFont="1" applyFill="1" applyBorder="1"/>
    <xf numFmtId="0" fontId="31" fillId="7" borderId="24" xfId="0" applyFont="1" applyFill="1" applyBorder="1"/>
    <xf numFmtId="167" fontId="31" fillId="7" borderId="28" xfId="0" applyNumberFormat="1" applyFont="1" applyFill="1" applyBorder="1"/>
    <xf numFmtId="0" fontId="28" fillId="7" borderId="19" xfId="0" applyFont="1" applyFill="1" applyBorder="1"/>
    <xf numFmtId="0" fontId="17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5" fillId="0" borderId="0" xfId="0" applyFont="1"/>
    <xf numFmtId="0" fontId="4" fillId="0" borderId="0" xfId="0" applyFont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0" fontId="1" fillId="0" borderId="2" xfId="0" applyFont="1" applyBorder="1"/>
    <xf numFmtId="4" fontId="1" fillId="0" borderId="2" xfId="0" applyNumberFormat="1" applyFont="1" applyBorder="1"/>
    <xf numFmtId="0" fontId="6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7" fillId="0" borderId="2" xfId="0" applyFont="1" applyBorder="1"/>
    <xf numFmtId="0" fontId="1" fillId="0" borderId="3" xfId="0" applyFont="1" applyBorder="1"/>
    <xf numFmtId="0" fontId="3" fillId="0" borderId="14" xfId="0" applyFont="1" applyBorder="1"/>
    <xf numFmtId="0" fontId="20" fillId="0" borderId="14" xfId="0" applyFont="1" applyBorder="1"/>
    <xf numFmtId="0" fontId="4" fillId="0" borderId="14" xfId="0" applyFont="1" applyBorder="1"/>
    <xf numFmtId="0" fontId="22" fillId="0" borderId="14" xfId="0" applyFont="1" applyBorder="1" applyProtection="1">
      <protection hidden="1"/>
    </xf>
    <xf numFmtId="0" fontId="3" fillId="0" borderId="14" xfId="0" applyFont="1" applyBorder="1" applyAlignment="1">
      <alignment vertical="center"/>
    </xf>
    <xf numFmtId="0" fontId="11" fillId="0" borderId="14" xfId="0" applyFont="1" applyBorder="1" applyAlignment="1" applyProtection="1">
      <alignment vertical="top"/>
      <protection hidden="1"/>
    </xf>
    <xf numFmtId="0" fontId="34" fillId="0" borderId="0" xfId="0" applyFont="1" applyAlignment="1">
      <alignment vertical="center"/>
    </xf>
    <xf numFmtId="0" fontId="37" fillId="0" borderId="0" xfId="0" applyFont="1" applyAlignment="1" applyProtection="1">
      <alignment vertical="center"/>
      <protection locked="0"/>
    </xf>
    <xf numFmtId="0" fontId="40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/>
    </xf>
    <xf numFmtId="0" fontId="23" fillId="0" borderId="0" xfId="0" applyFont="1" applyAlignment="1">
      <alignment horizontal="center" vertical="center"/>
    </xf>
    <xf numFmtId="4" fontId="4" fillId="0" borderId="0" xfId="0" applyNumberFormat="1" applyFont="1"/>
    <xf numFmtId="4" fontId="22" fillId="0" borderId="0" xfId="0" applyNumberFormat="1" applyFont="1" applyProtection="1">
      <protection hidden="1"/>
    </xf>
    <xf numFmtId="4" fontId="3" fillId="0" borderId="0" xfId="0" applyNumberFormat="1" applyFont="1" applyAlignment="1">
      <alignment vertical="center"/>
    </xf>
    <xf numFmtId="4" fontId="12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vertical="top"/>
      <protection hidden="1"/>
    </xf>
    <xf numFmtId="0" fontId="32" fillId="0" borderId="0" xfId="0" applyFont="1" applyAlignment="1">
      <alignment horizontal="center" vertical="center"/>
    </xf>
    <xf numFmtId="0" fontId="22" fillId="0" borderId="0" xfId="0" applyFont="1" applyProtection="1">
      <protection hidden="1"/>
    </xf>
    <xf numFmtId="0" fontId="1" fillId="0" borderId="7" xfId="0" applyFont="1" applyBorder="1"/>
    <xf numFmtId="0" fontId="9" fillId="0" borderId="1" xfId="0" applyFont="1" applyBorder="1"/>
    <xf numFmtId="4" fontId="10" fillId="0" borderId="2" xfId="0" applyNumberFormat="1" applyFont="1" applyBorder="1" applyAlignment="1">
      <alignment horizontal="center"/>
    </xf>
    <xf numFmtId="0" fontId="9" fillId="0" borderId="2" xfId="0" applyFont="1" applyBorder="1"/>
    <xf numFmtId="0" fontId="25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8" fillId="0" borderId="2" xfId="0" applyFont="1" applyBorder="1" applyAlignment="1">
      <alignment vertical="center"/>
    </xf>
    <xf numFmtId="4" fontId="18" fillId="0" borderId="36" xfId="0" applyNumberFormat="1" applyFont="1" applyBorder="1" applyAlignment="1">
      <alignment vertical="center"/>
    </xf>
    <xf numFmtId="0" fontId="9" fillId="0" borderId="3" xfId="0" applyFont="1" applyBorder="1"/>
    <xf numFmtId="0" fontId="20" fillId="0" borderId="25" xfId="0" applyFont="1" applyBorder="1"/>
    <xf numFmtId="0" fontId="8" fillId="0" borderId="14" xfId="0" applyFont="1" applyBorder="1"/>
    <xf numFmtId="0" fontId="8" fillId="0" borderId="25" xfId="0" applyFont="1" applyBorder="1"/>
    <xf numFmtId="0" fontId="4" fillId="0" borderId="25" xfId="0" applyFont="1" applyBorder="1"/>
    <xf numFmtId="0" fontId="22" fillId="0" borderId="25" xfId="0" applyFont="1" applyBorder="1" applyProtection="1">
      <protection hidden="1"/>
    </xf>
    <xf numFmtId="0" fontId="3" fillId="0" borderId="25" xfId="0" applyFont="1" applyBorder="1" applyAlignment="1">
      <alignment vertical="center"/>
    </xf>
    <xf numFmtId="0" fontId="11" fillId="0" borderId="25" xfId="0" applyFont="1" applyBorder="1" applyAlignment="1" applyProtection="1">
      <alignment vertical="top"/>
      <protection hidden="1"/>
    </xf>
    <xf numFmtId="0" fontId="1" fillId="0" borderId="14" xfId="0" applyFont="1" applyBorder="1"/>
    <xf numFmtId="0" fontId="1" fillId="0" borderId="25" xfId="0" applyFont="1" applyBorder="1"/>
    <xf numFmtId="0" fontId="1" fillId="0" borderId="6" xfId="0" applyFont="1" applyBorder="1"/>
    <xf numFmtId="4" fontId="1" fillId="0" borderId="7" xfId="0" applyNumberFormat="1" applyFont="1" applyBorder="1"/>
    <xf numFmtId="0" fontId="6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3" fillId="0" borderId="25" xfId="0" applyFont="1" applyBorder="1"/>
    <xf numFmtId="0" fontId="1" fillId="0" borderId="1" xfId="0" applyFont="1" applyBorder="1"/>
    <xf numFmtId="0" fontId="43" fillId="0" borderId="0" xfId="0" applyFont="1" applyAlignment="1">
      <alignment vertical="center"/>
    </xf>
    <xf numFmtId="4" fontId="13" fillId="0" borderId="0" xfId="0" applyNumberFormat="1" applyFont="1" applyAlignment="1" applyProtection="1">
      <alignment horizontal="center" vertical="top"/>
      <protection hidden="1"/>
    </xf>
    <xf numFmtId="0" fontId="13" fillId="0" borderId="0" xfId="0" applyFont="1" applyAlignment="1" applyProtection="1">
      <alignment horizontal="center" vertical="top"/>
      <protection hidden="1"/>
    </xf>
    <xf numFmtId="4" fontId="49" fillId="0" borderId="0" xfId="0" applyNumberFormat="1" applyFont="1"/>
    <xf numFmtId="0" fontId="46" fillId="0" borderId="0" xfId="0" applyFont="1" applyAlignment="1">
      <alignment vertical="center"/>
    </xf>
    <xf numFmtId="0" fontId="29" fillId="0" borderId="19" xfId="0" applyFont="1" applyBorder="1"/>
    <xf numFmtId="0" fontId="29" fillId="7" borderId="19" xfId="0" applyFont="1" applyFill="1" applyBorder="1"/>
    <xf numFmtId="0" fontId="29" fillId="7" borderId="24" xfId="0" applyFont="1" applyFill="1" applyBorder="1"/>
    <xf numFmtId="0" fontId="29" fillId="0" borderId="24" xfId="0" applyFont="1" applyBorder="1"/>
    <xf numFmtId="0" fontId="44" fillId="2" borderId="37" xfId="0" applyFont="1" applyFill="1" applyBorder="1" applyAlignment="1">
      <alignment vertical="center"/>
    </xf>
    <xf numFmtId="0" fontId="46" fillId="0" borderId="0" xfId="0" applyFont="1" applyAlignment="1" applyProtection="1">
      <alignment vertical="center" wrapText="1"/>
      <protection hidden="1"/>
    </xf>
    <xf numFmtId="49" fontId="52" fillId="0" borderId="0" xfId="0" applyNumberFormat="1" applyFont="1" applyAlignment="1" applyProtection="1">
      <alignment vertical="center"/>
      <protection locked="0"/>
    </xf>
    <xf numFmtId="0" fontId="52" fillId="0" borderId="0" xfId="0" applyFont="1" applyAlignment="1" applyProtection="1">
      <alignment vertical="center"/>
      <protection locked="0"/>
    </xf>
    <xf numFmtId="0" fontId="28" fillId="0" borderId="0" xfId="0" applyFont="1"/>
    <xf numFmtId="0" fontId="3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67" fontId="28" fillId="7" borderId="28" xfId="0" applyNumberFormat="1" applyFont="1" applyFill="1" applyBorder="1"/>
    <xf numFmtId="0" fontId="44" fillId="0" borderId="0" xfId="0" applyFont="1" applyAlignment="1">
      <alignment horizontal="center" vertical="center"/>
    </xf>
    <xf numFmtId="0" fontId="21" fillId="0" borderId="0" xfId="0" applyFont="1" applyAlignment="1" applyProtection="1">
      <alignment horizontal="center" vertical="center"/>
      <protection locked="0"/>
    </xf>
    <xf numFmtId="4" fontId="54" fillId="0" borderId="0" xfId="0" applyNumberFormat="1" applyFont="1"/>
    <xf numFmtId="4" fontId="60" fillId="0" borderId="0" xfId="0" applyNumberFormat="1" applyFont="1"/>
    <xf numFmtId="0" fontId="1" fillId="5" borderId="16" xfId="0" applyFont="1" applyFill="1" applyBorder="1" applyProtection="1">
      <protection locked="0"/>
    </xf>
    <xf numFmtId="0" fontId="1" fillId="5" borderId="19" xfId="0" applyFont="1" applyFill="1" applyBorder="1" applyProtection="1">
      <protection locked="0"/>
    </xf>
    <xf numFmtId="0" fontId="56" fillId="5" borderId="19" xfId="0" applyFont="1" applyFill="1" applyBorder="1" applyAlignment="1" applyProtection="1">
      <alignment horizontal="center"/>
      <protection locked="0"/>
    </xf>
    <xf numFmtId="0" fontId="29" fillId="0" borderId="0" xfId="0" applyFont="1"/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29" fillId="0" borderId="0" xfId="0" applyFont="1" applyAlignment="1">
      <alignment wrapText="1"/>
    </xf>
    <xf numFmtId="0" fontId="1" fillId="0" borderId="0" xfId="0" applyFont="1" applyProtection="1">
      <protection locked="0"/>
    </xf>
    <xf numFmtId="0" fontId="57" fillId="5" borderId="19" xfId="0" applyFont="1" applyFill="1" applyBorder="1" applyProtection="1">
      <protection locked="0"/>
    </xf>
    <xf numFmtId="0" fontId="57" fillId="5" borderId="19" xfId="0" applyFont="1" applyFill="1" applyBorder="1" applyAlignment="1" applyProtection="1">
      <alignment horizontal="center"/>
      <protection locked="0"/>
    </xf>
    <xf numFmtId="0" fontId="57" fillId="5" borderId="24" xfId="0" applyFont="1" applyFill="1" applyBorder="1" applyProtection="1">
      <protection locked="0"/>
    </xf>
    <xf numFmtId="0" fontId="56" fillId="5" borderId="19" xfId="0" applyFont="1" applyFill="1" applyBorder="1" applyProtection="1">
      <protection locked="0"/>
    </xf>
    <xf numFmtId="0" fontId="57" fillId="5" borderId="16" xfId="0" applyFont="1" applyFill="1" applyBorder="1" applyProtection="1">
      <protection locked="0"/>
    </xf>
    <xf numFmtId="0" fontId="57" fillId="5" borderId="16" xfId="0" applyFont="1" applyFill="1" applyBorder="1" applyAlignment="1" applyProtection="1">
      <alignment horizontal="center"/>
      <protection locked="0"/>
    </xf>
    <xf numFmtId="0" fontId="56" fillId="5" borderId="16" xfId="0" applyFont="1" applyFill="1" applyBorder="1" applyAlignment="1" applyProtection="1">
      <alignment horizontal="center"/>
      <protection locked="0"/>
    </xf>
    <xf numFmtId="0" fontId="57" fillId="5" borderId="18" xfId="0" applyFont="1" applyFill="1" applyBorder="1" applyProtection="1">
      <protection locked="0"/>
    </xf>
    <xf numFmtId="0" fontId="55" fillId="14" borderId="16" xfId="0" applyFont="1" applyFill="1" applyBorder="1" applyAlignment="1" applyProtection="1">
      <alignment vertical="center" wrapText="1"/>
      <protection locked="0"/>
    </xf>
    <xf numFmtId="2" fontId="1" fillId="5" borderId="19" xfId="0" applyNumberFormat="1" applyFont="1" applyFill="1" applyBorder="1" applyProtection="1">
      <protection locked="0"/>
    </xf>
    <xf numFmtId="14" fontId="1" fillId="5" borderId="19" xfId="0" applyNumberFormat="1" applyFont="1" applyFill="1" applyBorder="1" applyProtection="1">
      <protection locked="0"/>
    </xf>
    <xf numFmtId="2" fontId="1" fillId="5" borderId="16" xfId="0" applyNumberFormat="1" applyFont="1" applyFill="1" applyBorder="1" applyProtection="1">
      <protection locked="0"/>
    </xf>
    <xf numFmtId="14" fontId="1" fillId="5" borderId="16" xfId="0" applyNumberFormat="1" applyFont="1" applyFill="1" applyBorder="1" applyProtection="1">
      <protection locked="0"/>
    </xf>
    <xf numFmtId="0" fontId="44" fillId="0" borderId="0" xfId="0" applyFont="1" applyAlignment="1" applyProtection="1">
      <alignment vertical="center" wrapText="1"/>
      <protection locked="0"/>
    </xf>
    <xf numFmtId="0" fontId="68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9" fillId="0" borderId="0" xfId="0" applyFont="1" applyAlignment="1" applyProtection="1">
      <alignment horizontal="center"/>
      <protection hidden="1"/>
    </xf>
    <xf numFmtId="0" fontId="67" fillId="16" borderId="19" xfId="0" applyFont="1" applyFill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7" fillId="18" borderId="19" xfId="0" applyFont="1" applyFill="1" applyBorder="1" applyAlignment="1">
      <alignment horizontal="center" vertical="center"/>
    </xf>
    <xf numFmtId="0" fontId="69" fillId="0" borderId="0" xfId="0" applyFont="1" applyAlignment="1" applyProtection="1">
      <alignment horizontal="center" vertical="top"/>
      <protection hidden="1"/>
    </xf>
    <xf numFmtId="0" fontId="69" fillId="0" borderId="0" xfId="0" applyFont="1" applyAlignment="1">
      <alignment horizontal="center"/>
    </xf>
    <xf numFmtId="165" fontId="56" fillId="0" borderId="0" xfId="0" applyNumberFormat="1" applyFont="1"/>
    <xf numFmtId="0" fontId="1" fillId="5" borderId="41" xfId="0" applyFont="1" applyFill="1" applyBorder="1" applyProtection="1">
      <protection locked="0"/>
    </xf>
    <xf numFmtId="164" fontId="1" fillId="0" borderId="0" xfId="0" applyNumberFormat="1" applyFont="1" applyAlignment="1">
      <alignment horizontal="center" vertical="center"/>
    </xf>
    <xf numFmtId="0" fontId="26" fillId="0" borderId="14" xfId="0" applyFont="1" applyBorder="1"/>
    <xf numFmtId="0" fontId="26" fillId="0" borderId="0" xfId="0" applyFont="1" applyProtection="1">
      <protection locked="0"/>
    </xf>
    <xf numFmtId="0" fontId="26" fillId="0" borderId="0" xfId="0" applyFont="1" applyAlignment="1">
      <alignment horizontal="center" vertical="center"/>
    </xf>
    <xf numFmtId="0" fontId="57" fillId="5" borderId="13" xfId="0" applyFont="1" applyFill="1" applyBorder="1" applyProtection="1">
      <protection locked="0"/>
    </xf>
    <xf numFmtId="0" fontId="57" fillId="5" borderId="13" xfId="0" applyFont="1" applyFill="1" applyBorder="1" applyAlignment="1" applyProtection="1">
      <alignment horizontal="center"/>
      <protection locked="0"/>
    </xf>
    <xf numFmtId="0" fontId="56" fillId="5" borderId="13" xfId="0" applyFont="1" applyFill="1" applyBorder="1" applyAlignment="1" applyProtection="1">
      <alignment horizontal="center"/>
      <protection locked="0"/>
    </xf>
    <xf numFmtId="0" fontId="57" fillId="5" borderId="43" xfId="0" applyFont="1" applyFill="1" applyBorder="1" applyProtection="1">
      <protection locked="0"/>
    </xf>
    <xf numFmtId="0" fontId="56" fillId="5" borderId="13" xfId="0" applyFont="1" applyFill="1" applyBorder="1" applyProtection="1">
      <protection locked="0"/>
    </xf>
    <xf numFmtId="0" fontId="1" fillId="5" borderId="13" xfId="0" applyFont="1" applyFill="1" applyBorder="1" applyProtection="1">
      <protection locked="0"/>
    </xf>
    <xf numFmtId="2" fontId="1" fillId="5" borderId="13" xfId="0" applyNumberFormat="1" applyFont="1" applyFill="1" applyBorder="1" applyProtection="1">
      <protection locked="0"/>
    </xf>
    <xf numFmtId="14" fontId="1" fillId="5" borderId="13" xfId="0" applyNumberFormat="1" applyFont="1" applyFill="1" applyBorder="1" applyProtection="1">
      <protection locked="0"/>
    </xf>
    <xf numFmtId="0" fontId="29" fillId="6" borderId="39" xfId="0" applyFont="1" applyFill="1" applyBorder="1" applyAlignment="1">
      <alignment horizontal="center" vertical="center"/>
    </xf>
    <xf numFmtId="0" fontId="26" fillId="0" borderId="1" xfId="0" applyFont="1" applyBorder="1"/>
    <xf numFmtId="0" fontId="29" fillId="0" borderId="14" xfId="0" applyFont="1" applyBorder="1"/>
    <xf numFmtId="0" fontId="29" fillId="0" borderId="25" xfId="0" applyFont="1" applyBorder="1"/>
    <xf numFmtId="0" fontId="26" fillId="0" borderId="25" xfId="0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/>
    </xf>
    <xf numFmtId="0" fontId="26" fillId="0" borderId="6" xfId="0" applyFont="1" applyBorder="1"/>
    <xf numFmtId="164" fontId="1" fillId="0" borderId="7" xfId="0" applyNumberFormat="1" applyFont="1" applyBorder="1"/>
    <xf numFmtId="165" fontId="56" fillId="6" borderId="41" xfId="0" applyNumberFormat="1" applyFont="1" applyFill="1" applyBorder="1"/>
    <xf numFmtId="0" fontId="66" fillId="0" borderId="14" xfId="0" applyFont="1" applyBorder="1" applyAlignment="1">
      <alignment horizontal="center" wrapText="1"/>
    </xf>
    <xf numFmtId="0" fontId="65" fillId="0" borderId="0" xfId="0" applyFont="1" applyAlignment="1">
      <alignment horizontal="center" wrapText="1"/>
    </xf>
    <xf numFmtId="165" fontId="56" fillId="0" borderId="0" xfId="0" applyNumberFormat="1" applyFont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165" fontId="29" fillId="6" borderId="40" xfId="0" applyNumberFormat="1" applyFont="1" applyFill="1" applyBorder="1"/>
    <xf numFmtId="165" fontId="29" fillId="6" borderId="41" xfId="0" applyNumberFormat="1" applyFont="1" applyFill="1" applyBorder="1"/>
    <xf numFmtId="165" fontId="28" fillId="5" borderId="19" xfId="0" applyNumberFormat="1" applyFont="1" applyFill="1" applyBorder="1" applyProtection="1">
      <protection locked="0"/>
    </xf>
    <xf numFmtId="165" fontId="28" fillId="5" borderId="13" xfId="0" applyNumberFormat="1" applyFont="1" applyFill="1" applyBorder="1" applyProtection="1">
      <protection locked="0"/>
    </xf>
    <xf numFmtId="0" fontId="28" fillId="17" borderId="16" xfId="0" applyFont="1" applyFill="1" applyBorder="1" applyAlignment="1">
      <alignment horizontal="center"/>
    </xf>
    <xf numFmtId="0" fontId="28" fillId="17" borderId="19" xfId="0" applyFont="1" applyFill="1" applyBorder="1" applyAlignment="1">
      <alignment horizontal="center"/>
    </xf>
    <xf numFmtId="0" fontId="28" fillId="17" borderId="13" xfId="0" applyFont="1" applyFill="1" applyBorder="1" applyAlignment="1">
      <alignment horizontal="center"/>
    </xf>
    <xf numFmtId="0" fontId="28" fillId="15" borderId="16" xfId="0" applyFont="1" applyFill="1" applyBorder="1" applyAlignment="1">
      <alignment horizontal="center"/>
    </xf>
    <xf numFmtId="0" fontId="28" fillId="15" borderId="19" xfId="0" applyFont="1" applyFill="1" applyBorder="1" applyAlignment="1">
      <alignment horizontal="center"/>
    </xf>
    <xf numFmtId="0" fontId="28" fillId="15" borderId="13" xfId="0" applyFont="1" applyFill="1" applyBorder="1" applyAlignment="1">
      <alignment horizontal="center"/>
    </xf>
    <xf numFmtId="0" fontId="29" fillId="17" borderId="39" xfId="0" applyFont="1" applyFill="1" applyBorder="1"/>
    <xf numFmtId="165" fontId="28" fillId="5" borderId="16" xfId="0" applyNumberFormat="1" applyFont="1" applyFill="1" applyBorder="1" applyProtection="1">
      <protection locked="0"/>
    </xf>
    <xf numFmtId="0" fontId="29" fillId="17" borderId="11" xfId="0" applyFont="1" applyFill="1" applyBorder="1" applyAlignment="1">
      <alignment vertical="center" wrapText="1"/>
    </xf>
    <xf numFmtId="0" fontId="29" fillId="17" borderId="12" xfId="0" applyFont="1" applyFill="1" applyBorder="1" applyAlignment="1">
      <alignment vertical="center" wrapText="1"/>
    </xf>
    <xf numFmtId="0" fontId="63" fillId="17" borderId="13" xfId="0" applyFont="1" applyFill="1" applyBorder="1" applyAlignment="1">
      <alignment horizontal="center" vertical="center" wrapText="1"/>
    </xf>
    <xf numFmtId="0" fontId="29" fillId="17" borderId="39" xfId="0" applyFont="1" applyFill="1" applyBorder="1" applyAlignment="1">
      <alignment wrapText="1"/>
    </xf>
    <xf numFmtId="0" fontId="29" fillId="17" borderId="35" xfId="0" applyFont="1" applyFill="1" applyBorder="1"/>
    <xf numFmtId="0" fontId="29" fillId="15" borderId="39" xfId="0" applyFont="1" applyFill="1" applyBorder="1"/>
    <xf numFmtId="0" fontId="29" fillId="15" borderId="11" xfId="0" applyFont="1" applyFill="1" applyBorder="1" applyAlignment="1">
      <alignment vertical="center" wrapText="1"/>
    </xf>
    <xf numFmtId="0" fontId="29" fillId="15" borderId="12" xfId="0" applyFont="1" applyFill="1" applyBorder="1" applyAlignment="1">
      <alignment vertical="center" wrapText="1"/>
    </xf>
    <xf numFmtId="0" fontId="29" fillId="15" borderId="5" xfId="0" applyFont="1" applyFill="1" applyBorder="1" applyAlignment="1">
      <alignment vertical="center" wrapText="1"/>
    </xf>
    <xf numFmtId="0" fontId="63" fillId="15" borderId="13" xfId="0" applyFont="1" applyFill="1" applyBorder="1" applyAlignment="1">
      <alignment horizontal="center" vertical="center" wrapText="1"/>
    </xf>
    <xf numFmtId="0" fontId="50" fillId="15" borderId="35" xfId="0" applyFont="1" applyFill="1" applyBorder="1"/>
    <xf numFmtId="0" fontId="29" fillId="15" borderId="39" xfId="0" applyFont="1" applyFill="1" applyBorder="1" applyAlignment="1">
      <alignment wrapText="1"/>
    </xf>
    <xf numFmtId="0" fontId="29" fillId="15" borderId="35" xfId="0" applyFont="1" applyFill="1" applyBorder="1"/>
    <xf numFmtId="0" fontId="45" fillId="0" borderId="0" xfId="0" applyFont="1" applyAlignment="1">
      <alignment horizontal="center" vertical="center"/>
    </xf>
    <xf numFmtId="0" fontId="29" fillId="0" borderId="14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165" fontId="56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center" vertical="center" wrapText="1"/>
    </xf>
    <xf numFmtId="0" fontId="28" fillId="5" borderId="24" xfId="0" applyFont="1" applyFill="1" applyBorder="1" applyProtection="1">
      <protection locked="0"/>
    </xf>
    <xf numFmtId="167" fontId="28" fillId="5" borderId="28" xfId="0" applyNumberFormat="1" applyFont="1" applyFill="1" applyBorder="1" applyProtection="1">
      <protection locked="0"/>
    </xf>
    <xf numFmtId="0" fontId="28" fillId="7" borderId="19" xfId="0" applyFont="1" applyFill="1" applyBorder="1" applyProtection="1">
      <protection locked="0"/>
    </xf>
    <xf numFmtId="0" fontId="32" fillId="0" borderId="0" xfId="0" applyFont="1" applyAlignment="1">
      <alignment vertical="center" wrapText="1"/>
    </xf>
    <xf numFmtId="0" fontId="41" fillId="0" borderId="0" xfId="0" applyFont="1" applyAlignment="1">
      <alignment horizontal="left" vertical="center"/>
    </xf>
    <xf numFmtId="0" fontId="44" fillId="0" borderId="14" xfId="0" applyFont="1" applyBorder="1" applyAlignment="1">
      <alignment horizontal="center" vertical="center"/>
    </xf>
    <xf numFmtId="0" fontId="63" fillId="15" borderId="10" xfId="0" applyFont="1" applyFill="1" applyBorder="1" applyAlignment="1">
      <alignment horizontal="center" vertical="center" wrapText="1"/>
    </xf>
    <xf numFmtId="49" fontId="59" fillId="0" borderId="0" xfId="0" applyNumberFormat="1" applyFont="1" applyAlignment="1" applyProtection="1">
      <alignment horizontal="left" vertical="center"/>
      <protection locked="0"/>
    </xf>
    <xf numFmtId="167" fontId="1" fillId="0" borderId="0" xfId="0" applyNumberFormat="1" applyFont="1"/>
    <xf numFmtId="167" fontId="70" fillId="5" borderId="19" xfId="0" applyNumberFormat="1" applyFont="1" applyFill="1" applyBorder="1" applyProtection="1">
      <protection locked="0"/>
    </xf>
    <xf numFmtId="167" fontId="56" fillId="5" borderId="19" xfId="0" applyNumberFormat="1" applyFont="1" applyFill="1" applyBorder="1" applyProtection="1">
      <protection locked="0"/>
    </xf>
    <xf numFmtId="14" fontId="56" fillId="5" borderId="19" xfId="0" applyNumberFormat="1" applyFont="1" applyFill="1" applyBorder="1" applyProtection="1">
      <protection locked="0"/>
    </xf>
    <xf numFmtId="41" fontId="70" fillId="5" borderId="19" xfId="0" applyNumberFormat="1" applyFont="1" applyFill="1" applyBorder="1" applyAlignment="1" applyProtection="1">
      <alignment horizontal="center" wrapText="1"/>
      <protection locked="0"/>
    </xf>
    <xf numFmtId="0" fontId="56" fillId="5" borderId="19" xfId="0" applyFont="1" applyFill="1" applyBorder="1" applyAlignment="1" applyProtection="1">
      <alignment wrapText="1"/>
      <protection locked="0"/>
    </xf>
    <xf numFmtId="167" fontId="56" fillId="5" borderId="18" xfId="0" applyNumberFormat="1" applyFont="1" applyFill="1" applyBorder="1" applyProtection="1">
      <protection locked="0"/>
    </xf>
    <xf numFmtId="0" fontId="56" fillId="5" borderId="16" xfId="0" applyFont="1" applyFill="1" applyBorder="1" applyProtection="1">
      <protection locked="0"/>
    </xf>
    <xf numFmtId="0" fontId="56" fillId="5" borderId="19" xfId="0" applyFont="1" applyFill="1" applyBorder="1" applyAlignment="1" applyProtection="1">
      <alignment vertical="center"/>
      <protection locked="0"/>
    </xf>
    <xf numFmtId="167" fontId="56" fillId="5" borderId="24" xfId="0" applyNumberFormat="1" applyFont="1" applyFill="1" applyBorder="1" applyProtection="1">
      <protection locked="0"/>
    </xf>
    <xf numFmtId="167" fontId="70" fillId="5" borderId="22" xfId="0" applyNumberFormat="1" applyFont="1" applyFill="1" applyBorder="1" applyProtection="1">
      <protection locked="0"/>
    </xf>
    <xf numFmtId="0" fontId="56" fillId="5" borderId="22" xfId="0" applyFont="1" applyFill="1" applyBorder="1" applyProtection="1">
      <protection locked="0"/>
    </xf>
    <xf numFmtId="14" fontId="56" fillId="5" borderId="22" xfId="0" applyNumberFormat="1" applyFont="1" applyFill="1" applyBorder="1" applyProtection="1">
      <protection locked="0"/>
    </xf>
    <xf numFmtId="41" fontId="70" fillId="5" borderId="22" xfId="0" applyNumberFormat="1" applyFont="1" applyFill="1" applyBorder="1" applyAlignment="1" applyProtection="1">
      <alignment horizontal="center" wrapText="1"/>
      <protection locked="0"/>
    </xf>
    <xf numFmtId="167" fontId="56" fillId="5" borderId="16" xfId="0" applyNumberFormat="1" applyFont="1" applyFill="1" applyBorder="1" applyProtection="1">
      <protection locked="0"/>
    </xf>
    <xf numFmtId="0" fontId="56" fillId="5" borderId="44" xfId="0" applyFont="1" applyFill="1" applyBorder="1" applyProtection="1">
      <protection locked="0"/>
    </xf>
    <xf numFmtId="0" fontId="56" fillId="5" borderId="44" xfId="0" applyFont="1" applyFill="1" applyBorder="1" applyAlignment="1" applyProtection="1">
      <alignment horizontal="center" vertical="center"/>
      <protection locked="0"/>
    </xf>
    <xf numFmtId="41" fontId="70" fillId="5" borderId="20" xfId="0" applyNumberFormat="1" applyFont="1" applyFill="1" applyBorder="1" applyProtection="1">
      <protection locked="0"/>
    </xf>
    <xf numFmtId="0" fontId="56" fillId="5" borderId="46" xfId="0" applyFont="1" applyFill="1" applyBorder="1" applyProtection="1">
      <protection locked="0"/>
    </xf>
    <xf numFmtId="0" fontId="64" fillId="15" borderId="12" xfId="0" applyFont="1" applyFill="1" applyBorder="1" applyAlignment="1">
      <alignment horizontal="center" vertical="center"/>
    </xf>
    <xf numFmtId="0" fontId="64" fillId="15" borderId="5" xfId="0" applyFont="1" applyFill="1" applyBorder="1" applyAlignment="1">
      <alignment horizontal="center" vertical="center"/>
    </xf>
    <xf numFmtId="167" fontId="70" fillId="5" borderId="50" xfId="0" applyNumberFormat="1" applyFont="1" applyFill="1" applyBorder="1" applyAlignment="1" applyProtection="1">
      <alignment horizontal="center" vertical="center"/>
      <protection locked="0"/>
    </xf>
    <xf numFmtId="167" fontId="70" fillId="5" borderId="50" xfId="0" applyNumberFormat="1" applyFont="1" applyFill="1" applyBorder="1" applyProtection="1">
      <protection locked="0"/>
    </xf>
    <xf numFmtId="0" fontId="56" fillId="5" borderId="51" xfId="0" applyFont="1" applyFill="1" applyBorder="1" applyAlignment="1" applyProtection="1">
      <alignment horizontal="center" vertical="center"/>
      <protection locked="0"/>
    </xf>
    <xf numFmtId="14" fontId="56" fillId="5" borderId="50" xfId="0" applyNumberFormat="1" applyFont="1" applyFill="1" applyBorder="1" applyAlignment="1" applyProtection="1">
      <alignment horizontal="center" vertical="center"/>
      <protection locked="0"/>
    </xf>
    <xf numFmtId="0" fontId="56" fillId="5" borderId="51" xfId="0" applyFont="1" applyFill="1" applyBorder="1" applyAlignment="1" applyProtection="1">
      <alignment horizontal="center"/>
      <protection locked="0"/>
    </xf>
    <xf numFmtId="167" fontId="56" fillId="6" borderId="19" xfId="0" applyNumberFormat="1" applyFont="1" applyFill="1" applyBorder="1"/>
    <xf numFmtId="167" fontId="56" fillId="6" borderId="24" xfId="0" applyNumberFormat="1" applyFont="1" applyFill="1" applyBorder="1"/>
    <xf numFmtId="167" fontId="64" fillId="6" borderId="19" xfId="0" applyNumberFormat="1" applyFont="1" applyFill="1" applyBorder="1"/>
    <xf numFmtId="167" fontId="64" fillId="6" borderId="24" xfId="0" applyNumberFormat="1" applyFont="1" applyFill="1" applyBorder="1"/>
    <xf numFmtId="0" fontId="56" fillId="15" borderId="19" xfId="0" applyFont="1" applyFill="1" applyBorder="1" applyAlignment="1">
      <alignment vertical="center" wrapText="1"/>
    </xf>
    <xf numFmtId="0" fontId="56" fillId="15" borderId="24" xfId="0" applyFont="1" applyFill="1" applyBorder="1" applyAlignment="1">
      <alignment vertical="center" wrapText="1"/>
    </xf>
    <xf numFmtId="0" fontId="64" fillId="15" borderId="4" xfId="0" applyFont="1" applyFill="1" applyBorder="1" applyAlignment="1">
      <alignment wrapText="1"/>
    </xf>
    <xf numFmtId="0" fontId="64" fillId="15" borderId="12" xfId="0" applyFont="1" applyFill="1" applyBorder="1" applyAlignment="1">
      <alignment wrapText="1"/>
    </xf>
    <xf numFmtId="0" fontId="64" fillId="15" borderId="11" xfId="0" applyFont="1" applyFill="1" applyBorder="1" applyAlignment="1">
      <alignment vertical="center" wrapText="1"/>
    </xf>
    <xf numFmtId="0" fontId="64" fillId="15" borderId="55" xfId="0" applyFont="1" applyFill="1" applyBorder="1" applyAlignment="1">
      <alignment vertical="center" wrapText="1"/>
    </xf>
    <xf numFmtId="167" fontId="70" fillId="5" borderId="16" xfId="0" applyNumberFormat="1" applyFont="1" applyFill="1" applyBorder="1" applyProtection="1">
      <protection locked="0"/>
    </xf>
    <xf numFmtId="167" fontId="56" fillId="6" borderId="16" xfId="0" applyNumberFormat="1" applyFont="1" applyFill="1" applyBorder="1"/>
    <xf numFmtId="167" fontId="56" fillId="6" borderId="18" xfId="0" applyNumberFormat="1" applyFont="1" applyFill="1" applyBorder="1"/>
    <xf numFmtId="167" fontId="64" fillId="6" borderId="16" xfId="0" applyNumberFormat="1" applyFont="1" applyFill="1" applyBorder="1"/>
    <xf numFmtId="167" fontId="64" fillId="6" borderId="18" xfId="0" applyNumberFormat="1" applyFont="1" applyFill="1" applyBorder="1"/>
    <xf numFmtId="0" fontId="63" fillId="15" borderId="13" xfId="0" applyFont="1" applyFill="1" applyBorder="1" applyAlignment="1">
      <alignment horizontal="center" vertical="center"/>
    </xf>
    <xf numFmtId="0" fontId="63" fillId="15" borderId="43" xfId="0" applyFont="1" applyFill="1" applyBorder="1" applyAlignment="1">
      <alignment horizontal="center" vertical="center"/>
    </xf>
    <xf numFmtId="0" fontId="63" fillId="15" borderId="9" xfId="0" applyFont="1" applyFill="1" applyBorder="1" applyAlignment="1">
      <alignment horizontal="center" vertical="center"/>
    </xf>
    <xf numFmtId="167" fontId="70" fillId="5" borderId="59" xfId="0" applyNumberFormat="1" applyFont="1" applyFill="1" applyBorder="1" applyAlignment="1" applyProtection="1">
      <alignment horizontal="center" vertical="center"/>
      <protection locked="0"/>
    </xf>
    <xf numFmtId="0" fontId="56" fillId="5" borderId="56" xfId="0" applyFont="1" applyFill="1" applyBorder="1" applyProtection="1">
      <protection locked="0"/>
    </xf>
    <xf numFmtId="14" fontId="56" fillId="5" borderId="16" xfId="0" applyNumberFormat="1" applyFont="1" applyFill="1" applyBorder="1" applyProtection="1">
      <protection locked="0"/>
    </xf>
    <xf numFmtId="167" fontId="56" fillId="5" borderId="58" xfId="0" applyNumberFormat="1" applyFont="1" applyFill="1" applyBorder="1" applyProtection="1">
      <protection locked="0"/>
    </xf>
    <xf numFmtId="168" fontId="70" fillId="5" borderId="48" xfId="0" applyNumberFormat="1" applyFont="1" applyFill="1" applyBorder="1" applyProtection="1">
      <protection locked="0"/>
    </xf>
    <xf numFmtId="14" fontId="70" fillId="5" borderId="16" xfId="0" applyNumberFormat="1" applyFont="1" applyFill="1" applyBorder="1" applyProtection="1">
      <protection locked="0"/>
    </xf>
    <xf numFmtId="41" fontId="70" fillId="5" borderId="16" xfId="0" applyNumberFormat="1" applyFont="1" applyFill="1" applyBorder="1" applyAlignment="1" applyProtection="1">
      <alignment horizontal="center" wrapText="1"/>
      <protection locked="0"/>
    </xf>
    <xf numFmtId="0" fontId="56" fillId="5" borderId="16" xfId="0" applyFont="1" applyFill="1" applyBorder="1" applyAlignment="1" applyProtection="1">
      <alignment wrapText="1"/>
      <protection locked="0"/>
    </xf>
    <xf numFmtId="0" fontId="64" fillId="15" borderId="60" xfId="0" applyFont="1" applyFill="1" applyBorder="1" applyAlignment="1">
      <alignment vertical="center"/>
    </xf>
    <xf numFmtId="0" fontId="64" fillId="15" borderId="12" xfId="0" applyFont="1" applyFill="1" applyBorder="1" applyAlignment="1">
      <alignment vertical="center"/>
    </xf>
    <xf numFmtId="0" fontId="64" fillId="15" borderId="12" xfId="0" applyFont="1" applyFill="1" applyBorder="1" applyAlignment="1">
      <alignment vertical="center" wrapText="1"/>
    </xf>
    <xf numFmtId="0" fontId="64" fillId="15" borderId="5" xfId="0" applyFont="1" applyFill="1" applyBorder="1" applyAlignment="1">
      <alignment vertical="center" wrapText="1"/>
    </xf>
    <xf numFmtId="0" fontId="64" fillId="15" borderId="52" xfId="0" applyFont="1" applyFill="1" applyBorder="1" applyAlignment="1">
      <alignment vertical="center"/>
    </xf>
    <xf numFmtId="0" fontId="64" fillId="15" borderId="13" xfId="0" applyFont="1" applyFill="1" applyBorder="1" applyAlignment="1">
      <alignment vertical="center"/>
    </xf>
    <xf numFmtId="0" fontId="63" fillId="15" borderId="57" xfId="0" applyFont="1" applyFill="1" applyBorder="1" applyAlignment="1">
      <alignment vertical="center" wrapText="1"/>
    </xf>
    <xf numFmtId="0" fontId="63" fillId="15" borderId="61" xfId="0" applyFont="1" applyFill="1" applyBorder="1" applyAlignment="1">
      <alignment vertical="center" wrapText="1"/>
    </xf>
    <xf numFmtId="0" fontId="56" fillId="5" borderId="38" xfId="0" applyFont="1" applyFill="1" applyBorder="1" applyAlignment="1" applyProtection="1">
      <alignment horizontal="center" vertical="center" wrapText="1"/>
      <protection locked="0"/>
    </xf>
    <xf numFmtId="0" fontId="56" fillId="6" borderId="58" xfId="0" applyFont="1" applyFill="1" applyBorder="1"/>
    <xf numFmtId="0" fontId="56" fillId="5" borderId="51" xfId="0" applyFont="1" applyFill="1" applyBorder="1" applyAlignment="1" applyProtection="1">
      <alignment horizontal="left" vertical="center"/>
      <protection locked="0"/>
    </xf>
    <xf numFmtId="167" fontId="64" fillId="6" borderId="26" xfId="0" applyNumberFormat="1" applyFont="1" applyFill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16" fillId="0" borderId="25" xfId="0" applyFont="1" applyBorder="1" applyAlignment="1" applyProtection="1">
      <alignment horizontal="center" vertical="center"/>
      <protection locked="0"/>
    </xf>
    <xf numFmtId="167" fontId="56" fillId="5" borderId="22" xfId="0" applyNumberFormat="1" applyFont="1" applyFill="1" applyBorder="1" applyProtection="1">
      <protection locked="0"/>
    </xf>
    <xf numFmtId="167" fontId="56" fillId="6" borderId="22" xfId="0" applyNumberFormat="1" applyFont="1" applyFill="1" applyBorder="1"/>
    <xf numFmtId="167" fontId="56" fillId="6" borderId="49" xfId="0" applyNumberFormat="1" applyFont="1" applyFill="1" applyBorder="1"/>
    <xf numFmtId="167" fontId="64" fillId="6" borderId="22" xfId="0" applyNumberFormat="1" applyFont="1" applyFill="1" applyBorder="1"/>
    <xf numFmtId="167" fontId="64" fillId="6" borderId="49" xfId="0" applyNumberFormat="1" applyFont="1" applyFill="1" applyBorder="1"/>
    <xf numFmtId="0" fontId="1" fillId="5" borderId="22" xfId="0" applyFont="1" applyFill="1" applyBorder="1" applyProtection="1">
      <protection locked="0"/>
    </xf>
    <xf numFmtId="167" fontId="29" fillId="6" borderId="40" xfId="0" applyNumberFormat="1" applyFont="1" applyFill="1" applyBorder="1"/>
    <xf numFmtId="0" fontId="1" fillId="6" borderId="40" xfId="0" applyFont="1" applyFill="1" applyBorder="1"/>
    <xf numFmtId="0" fontId="1" fillId="6" borderId="41" xfId="0" applyFont="1" applyFill="1" applyBorder="1"/>
    <xf numFmtId="0" fontId="56" fillId="5" borderId="51" xfId="0" applyFont="1" applyFill="1" applyBorder="1" applyProtection="1">
      <protection locked="0"/>
    </xf>
    <xf numFmtId="167" fontId="56" fillId="5" borderId="47" xfId="0" applyNumberFormat="1" applyFont="1" applyFill="1" applyBorder="1" applyProtection="1">
      <protection locked="0"/>
    </xf>
    <xf numFmtId="167" fontId="56" fillId="6" borderId="47" xfId="0" applyNumberFormat="1" applyFont="1" applyFill="1" applyBorder="1"/>
    <xf numFmtId="0" fontId="56" fillId="5" borderId="22" xfId="0" applyFont="1" applyFill="1" applyBorder="1" applyAlignment="1" applyProtection="1">
      <alignment wrapText="1"/>
      <protection locked="0"/>
    </xf>
    <xf numFmtId="167" fontId="26" fillId="6" borderId="40" xfId="0" applyNumberFormat="1" applyFont="1" applyFill="1" applyBorder="1"/>
    <xf numFmtId="41" fontId="71" fillId="6" borderId="40" xfId="0" applyNumberFormat="1" applyFont="1" applyFill="1" applyBorder="1"/>
    <xf numFmtId="0" fontId="45" fillId="0" borderId="0" xfId="0" applyFont="1" applyAlignment="1">
      <alignment vertical="center"/>
    </xf>
    <xf numFmtId="0" fontId="56" fillId="17" borderId="19" xfId="0" applyFont="1" applyFill="1" applyBorder="1" applyAlignment="1">
      <alignment vertical="center" wrapText="1"/>
    </xf>
    <xf numFmtId="0" fontId="56" fillId="17" borderId="24" xfId="0" applyFont="1" applyFill="1" applyBorder="1" applyAlignment="1">
      <alignment vertical="center" wrapText="1"/>
    </xf>
    <xf numFmtId="0" fontId="64" fillId="17" borderId="4" xfId="0" applyFont="1" applyFill="1" applyBorder="1" applyAlignment="1">
      <alignment wrapText="1"/>
    </xf>
    <xf numFmtId="0" fontId="64" fillId="17" borderId="12" xfId="0" applyFont="1" applyFill="1" applyBorder="1" applyAlignment="1">
      <alignment wrapText="1"/>
    </xf>
    <xf numFmtId="0" fontId="64" fillId="17" borderId="11" xfId="0" applyFont="1" applyFill="1" applyBorder="1" applyAlignment="1">
      <alignment vertical="center" wrapText="1"/>
    </xf>
    <xf numFmtId="0" fontId="64" fillId="17" borderId="55" xfId="0" applyFont="1" applyFill="1" applyBorder="1" applyAlignment="1">
      <alignment vertical="center" wrapText="1"/>
    </xf>
    <xf numFmtId="0" fontId="63" fillId="17" borderId="13" xfId="0" applyFont="1" applyFill="1" applyBorder="1" applyAlignment="1">
      <alignment horizontal="center" vertical="center"/>
    </xf>
    <xf numFmtId="0" fontId="63" fillId="17" borderId="43" xfId="0" applyFont="1" applyFill="1" applyBorder="1" applyAlignment="1">
      <alignment horizontal="center" vertical="center"/>
    </xf>
    <xf numFmtId="0" fontId="63" fillId="17" borderId="9" xfId="0" applyFont="1" applyFill="1" applyBorder="1" applyAlignment="1">
      <alignment horizontal="center" vertical="center"/>
    </xf>
    <xf numFmtId="0" fontId="63" fillId="17" borderId="10" xfId="0" applyFont="1" applyFill="1" applyBorder="1" applyAlignment="1">
      <alignment horizontal="center" vertical="center" wrapText="1"/>
    </xf>
    <xf numFmtId="0" fontId="63" fillId="15" borderId="32" xfId="0" applyFont="1" applyFill="1" applyBorder="1" applyAlignment="1">
      <alignment horizontal="center" vertical="center" wrapText="1"/>
    </xf>
    <xf numFmtId="0" fontId="1" fillId="5" borderId="30" xfId="0" applyFont="1" applyFill="1" applyBorder="1" applyProtection="1">
      <protection locked="0"/>
    </xf>
    <xf numFmtId="0" fontId="1" fillId="5" borderId="28" xfId="0" applyFont="1" applyFill="1" applyBorder="1" applyProtection="1">
      <protection locked="0"/>
    </xf>
    <xf numFmtId="0" fontId="1" fillId="5" borderId="29" xfId="0" applyFont="1" applyFill="1" applyBorder="1" applyProtection="1">
      <protection locked="0"/>
    </xf>
    <xf numFmtId="0" fontId="64" fillId="17" borderId="13" xfId="0" applyFont="1" applyFill="1" applyBorder="1" applyAlignment="1">
      <alignment vertical="center"/>
    </xf>
    <xf numFmtId="0" fontId="56" fillId="17" borderId="20" xfId="0" applyFont="1" applyFill="1" applyBorder="1" applyAlignment="1">
      <alignment vertical="center" wrapText="1"/>
    </xf>
    <xf numFmtId="0" fontId="63" fillId="17" borderId="52" xfId="0" applyFont="1" applyFill="1" applyBorder="1" applyAlignment="1">
      <alignment horizontal="center" vertical="center"/>
    </xf>
    <xf numFmtId="167" fontId="70" fillId="5" borderId="48" xfId="0" applyNumberFormat="1" applyFont="1" applyFill="1" applyBorder="1" applyProtection="1">
      <protection locked="0"/>
    </xf>
    <xf numFmtId="167" fontId="70" fillId="5" borderId="20" xfId="0" applyNumberFormat="1" applyFont="1" applyFill="1" applyBorder="1" applyProtection="1">
      <protection locked="0"/>
    </xf>
    <xf numFmtId="167" fontId="70" fillId="5" borderId="46" xfId="0" applyNumberFormat="1" applyFont="1" applyFill="1" applyBorder="1" applyProtection="1">
      <protection locked="0"/>
    </xf>
    <xf numFmtId="14" fontId="70" fillId="5" borderId="58" xfId="0" applyNumberFormat="1" applyFont="1" applyFill="1" applyBorder="1" applyAlignment="1" applyProtection="1">
      <alignment vertical="center"/>
      <protection locked="0"/>
    </xf>
    <xf numFmtId="14" fontId="70" fillId="5" borderId="45" xfId="0" applyNumberFormat="1" applyFont="1" applyFill="1" applyBorder="1" applyAlignment="1" applyProtection="1">
      <alignment vertical="center"/>
      <protection locked="0"/>
    </xf>
    <xf numFmtId="14" fontId="70" fillId="5" borderId="10" xfId="0" applyNumberFormat="1" applyFont="1" applyFill="1" applyBorder="1" applyAlignment="1" applyProtection="1">
      <alignment vertical="center"/>
      <protection locked="0"/>
    </xf>
    <xf numFmtId="0" fontId="56" fillId="15" borderId="20" xfId="0" applyFont="1" applyFill="1" applyBorder="1" applyAlignment="1">
      <alignment vertical="center" wrapText="1"/>
    </xf>
    <xf numFmtId="0" fontId="63" fillId="15" borderId="52" xfId="0" applyFont="1" applyFill="1" applyBorder="1" applyAlignment="1">
      <alignment horizontal="center" vertical="center"/>
    </xf>
    <xf numFmtId="0" fontId="63" fillId="17" borderId="32" xfId="0" applyFont="1" applyFill="1" applyBorder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23" fillId="0" borderId="0" xfId="0" applyFont="1" applyAlignment="1">
      <alignment wrapText="1"/>
    </xf>
    <xf numFmtId="4" fontId="8" fillId="0" borderId="0" xfId="0" applyNumberFormat="1" applyFont="1"/>
    <xf numFmtId="0" fontId="73" fillId="11" borderId="29" xfId="0" applyFont="1" applyFill="1" applyBorder="1" applyAlignment="1">
      <alignment horizontal="center" vertical="center"/>
    </xf>
    <xf numFmtId="0" fontId="75" fillId="12" borderId="32" xfId="0" applyFont="1" applyFill="1" applyBorder="1" applyAlignment="1">
      <alignment horizontal="center" vertical="center"/>
    </xf>
    <xf numFmtId="0" fontId="75" fillId="11" borderId="31" xfId="0" applyFont="1" applyFill="1" applyBorder="1" applyAlignment="1">
      <alignment horizontal="center" vertical="center" wrapText="1"/>
    </xf>
    <xf numFmtId="4" fontId="75" fillId="11" borderId="31" xfId="0" applyNumberFormat="1" applyFont="1" applyFill="1" applyBorder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0" fontId="76" fillId="0" borderId="0" xfId="0" applyFont="1" applyAlignment="1" applyProtection="1">
      <alignment horizontal="center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0" xfId="0" applyFont="1" applyProtection="1">
      <protection hidden="1"/>
    </xf>
    <xf numFmtId="4" fontId="77" fillId="0" borderId="0" xfId="0" applyNumberFormat="1" applyFont="1" applyProtection="1">
      <protection hidden="1"/>
    </xf>
    <xf numFmtId="0" fontId="24" fillId="0" borderId="0" xfId="0" applyFont="1" applyAlignment="1">
      <alignment horizontal="center" vertical="center"/>
    </xf>
    <xf numFmtId="4" fontId="24" fillId="0" borderId="0" xfId="0" applyNumberFormat="1" applyFont="1" applyAlignment="1">
      <alignment vertical="center"/>
    </xf>
    <xf numFmtId="165" fontId="47" fillId="6" borderId="19" xfId="0" applyNumberFormat="1" applyFont="1" applyFill="1" applyBorder="1"/>
    <xf numFmtId="4" fontId="8" fillId="0" borderId="0" xfId="0" applyNumberFormat="1" applyFont="1" applyAlignment="1" applyProtection="1">
      <alignment horizontal="center" vertical="center"/>
      <protection locked="0"/>
    </xf>
    <xf numFmtId="0" fontId="74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1" fontId="8" fillId="0" borderId="23" xfId="0" applyNumberFormat="1" applyFont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4" fontId="8" fillId="0" borderId="0" xfId="0" applyNumberFormat="1" applyFont="1" applyAlignment="1" applyProtection="1">
      <alignment vertical="center"/>
      <protection locked="0"/>
    </xf>
    <xf numFmtId="4" fontId="24" fillId="0" borderId="0" xfId="0" applyNumberFormat="1" applyFont="1" applyAlignment="1" applyProtection="1">
      <alignment vertical="center"/>
      <protection hidden="1"/>
    </xf>
    <xf numFmtId="4" fontId="24" fillId="0" borderId="0" xfId="0" applyNumberFormat="1" applyFont="1" applyAlignment="1" applyProtection="1">
      <alignment horizontal="right" vertical="center"/>
      <protection hidden="1"/>
    </xf>
    <xf numFmtId="0" fontId="78" fillId="6" borderId="26" xfId="0" applyFont="1" applyFill="1" applyBorder="1" applyAlignment="1" applyProtection="1">
      <alignment vertical="center"/>
      <protection locked="0"/>
    </xf>
    <xf numFmtId="0" fontId="76" fillId="0" borderId="0" xfId="0" applyFont="1" applyAlignment="1" applyProtection="1">
      <alignment horizontal="center" vertical="top"/>
      <protection hidden="1"/>
    </xf>
    <xf numFmtId="0" fontId="13" fillId="0" borderId="0" xfId="0" applyFont="1" applyAlignment="1" applyProtection="1">
      <alignment vertical="top"/>
      <protection hidden="1"/>
    </xf>
    <xf numFmtId="0" fontId="49" fillId="0" borderId="0" xfId="0" applyFont="1"/>
    <xf numFmtId="0" fontId="49" fillId="0" borderId="7" xfId="0" applyFont="1" applyBorder="1"/>
    <xf numFmtId="4" fontId="49" fillId="0" borderId="7" xfId="0" applyNumberFormat="1" applyFont="1" applyBorder="1"/>
    <xf numFmtId="0" fontId="76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79" fillId="0" borderId="0" xfId="0" applyFont="1"/>
    <xf numFmtId="0" fontId="76" fillId="0" borderId="7" xfId="0" applyFont="1" applyBorder="1" applyAlignment="1">
      <alignment horizontal="center"/>
    </xf>
    <xf numFmtId="0" fontId="49" fillId="0" borderId="7" xfId="0" applyFont="1" applyBorder="1" applyAlignment="1">
      <alignment horizontal="center"/>
    </xf>
    <xf numFmtId="0" fontId="79" fillId="0" borderId="7" xfId="0" applyFont="1" applyBorder="1"/>
    <xf numFmtId="0" fontId="74" fillId="0" borderId="2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2" xfId="0" applyFont="1" applyBorder="1"/>
    <xf numFmtId="0" fontId="8" fillId="0" borderId="2" xfId="0" applyFont="1" applyBorder="1" applyAlignment="1">
      <alignment vertical="center"/>
    </xf>
    <xf numFmtId="4" fontId="23" fillId="0" borderId="2" xfId="0" applyNumberFormat="1" applyFont="1" applyBorder="1" applyAlignment="1">
      <alignment horizontal="center"/>
    </xf>
    <xf numFmtId="4" fontId="8" fillId="0" borderId="36" xfId="0" applyNumberFormat="1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44" fillId="0" borderId="0" xfId="0" applyFont="1" applyAlignment="1">
      <alignment horizontal="center" vertical="center" wrapText="1"/>
    </xf>
    <xf numFmtId="0" fontId="75" fillId="12" borderId="10" xfId="0" applyFont="1" applyFill="1" applyBorder="1" applyAlignment="1">
      <alignment horizontal="center" vertical="center"/>
    </xf>
    <xf numFmtId="0" fontId="32" fillId="0" borderId="0" xfId="0" applyFont="1" applyAlignment="1" applyProtection="1">
      <alignment vertical="top"/>
      <protection locked="0"/>
    </xf>
    <xf numFmtId="0" fontId="56" fillId="5" borderId="57" xfId="0" applyFont="1" applyFill="1" applyBorder="1" applyProtection="1">
      <protection locked="0"/>
    </xf>
    <xf numFmtId="0" fontId="56" fillId="5" borderId="9" xfId="0" applyFont="1" applyFill="1" applyBorder="1" applyProtection="1">
      <protection locked="0"/>
    </xf>
    <xf numFmtId="0" fontId="56" fillId="6" borderId="61" xfId="0" applyFont="1" applyFill="1" applyBorder="1"/>
    <xf numFmtId="167" fontId="29" fillId="6" borderId="63" xfId="0" applyNumberFormat="1" applyFont="1" applyFill="1" applyBorder="1"/>
    <xf numFmtId="41" fontId="71" fillId="6" borderId="26" xfId="0" applyNumberFormat="1" applyFont="1" applyFill="1" applyBorder="1" applyAlignment="1">
      <alignment horizontal="right"/>
    </xf>
    <xf numFmtId="0" fontId="81" fillId="15" borderId="44" xfId="0" applyFont="1" applyFill="1" applyBorder="1" applyAlignment="1">
      <alignment horizontal="center"/>
    </xf>
    <xf numFmtId="0" fontId="81" fillId="17" borderId="44" xfId="0" applyFont="1" applyFill="1" applyBorder="1" applyAlignment="1">
      <alignment horizontal="center"/>
    </xf>
    <xf numFmtId="0" fontId="72" fillId="10" borderId="45" xfId="0" applyFont="1" applyFill="1" applyBorder="1" applyAlignment="1">
      <alignment horizontal="center" vertical="center"/>
    </xf>
    <xf numFmtId="0" fontId="39" fillId="9" borderId="44" xfId="0" applyFont="1" applyFill="1" applyBorder="1" applyAlignment="1">
      <alignment horizontal="center" vertical="center"/>
    </xf>
    <xf numFmtId="0" fontId="39" fillId="9" borderId="19" xfId="0" applyFont="1" applyFill="1" applyBorder="1" applyAlignment="1">
      <alignment horizontal="center" vertical="center"/>
    </xf>
    <xf numFmtId="0" fontId="39" fillId="9" borderId="45" xfId="0" applyFont="1" applyFill="1" applyBorder="1" applyAlignment="1">
      <alignment horizontal="center" vertical="center"/>
    </xf>
    <xf numFmtId="0" fontId="72" fillId="0" borderId="0" xfId="0" applyFont="1" applyAlignment="1" applyProtection="1">
      <alignment vertical="top"/>
      <protection locked="0"/>
    </xf>
    <xf numFmtId="0" fontId="29" fillId="6" borderId="42" xfId="0" applyFont="1" applyFill="1" applyBorder="1" applyAlignment="1">
      <alignment horizontal="center" vertical="center"/>
    </xf>
    <xf numFmtId="165" fontId="29" fillId="6" borderId="57" xfId="0" applyNumberFormat="1" applyFont="1" applyFill="1" applyBorder="1"/>
    <xf numFmtId="165" fontId="29" fillId="6" borderId="61" xfId="0" applyNumberFormat="1" applyFont="1" applyFill="1" applyBorder="1"/>
    <xf numFmtId="0" fontId="1" fillId="5" borderId="58" xfId="0" applyFont="1" applyFill="1" applyBorder="1" applyProtection="1">
      <protection locked="0"/>
    </xf>
    <xf numFmtId="0" fontId="1" fillId="5" borderId="45" xfId="0" applyFont="1" applyFill="1" applyBorder="1" applyProtection="1">
      <protection locked="0"/>
    </xf>
    <xf numFmtId="0" fontId="1" fillId="5" borderId="10" xfId="0" applyFont="1" applyFill="1" applyBorder="1" applyProtection="1">
      <protection locked="0"/>
    </xf>
    <xf numFmtId="0" fontId="36" fillId="0" borderId="0" xfId="0" applyFont="1" applyAlignment="1" applyProtection="1">
      <alignment vertical="center" wrapText="1"/>
      <protection locked="0"/>
    </xf>
    <xf numFmtId="0" fontId="36" fillId="0" borderId="14" xfId="0" applyFont="1" applyBorder="1" applyAlignment="1" applyProtection="1">
      <alignment vertical="center" wrapText="1"/>
      <protection locked="0"/>
    </xf>
    <xf numFmtId="0" fontId="32" fillId="0" borderId="14" xfId="0" applyFont="1" applyBorder="1" applyAlignment="1">
      <alignment vertical="center"/>
    </xf>
    <xf numFmtId="0" fontId="64" fillId="17" borderId="19" xfId="0" applyFont="1" applyFill="1" applyBorder="1" applyAlignment="1">
      <alignment horizontal="center" vertical="center" wrapText="1"/>
    </xf>
    <xf numFmtId="0" fontId="64" fillId="17" borderId="19" xfId="0" applyFont="1" applyFill="1" applyBorder="1" applyAlignment="1">
      <alignment vertical="center"/>
    </xf>
    <xf numFmtId="0" fontId="64" fillId="17" borderId="19" xfId="0" applyFont="1" applyFill="1" applyBorder="1" applyAlignment="1">
      <alignment horizontal="center" vertical="center"/>
    </xf>
    <xf numFmtId="0" fontId="64" fillId="17" borderId="19" xfId="0" applyFont="1" applyFill="1" applyBorder="1" applyAlignment="1">
      <alignment vertical="center" wrapText="1"/>
    </xf>
    <xf numFmtId="0" fontId="64" fillId="17" borderId="45" xfId="0" applyFont="1" applyFill="1" applyBorder="1" applyAlignment="1">
      <alignment wrapText="1"/>
    </xf>
    <xf numFmtId="0" fontId="63" fillId="17" borderId="13" xfId="0" applyFont="1" applyFill="1" applyBorder="1" applyAlignment="1">
      <alignment vertical="center" wrapText="1"/>
    </xf>
    <xf numFmtId="0" fontId="80" fillId="5" borderId="19" xfId="0" applyFont="1" applyFill="1" applyBorder="1" applyAlignment="1" applyProtection="1">
      <alignment horizontal="center" vertical="center"/>
      <protection locked="0"/>
    </xf>
    <xf numFmtId="0" fontId="80" fillId="0" borderId="0" xfId="0" applyFont="1" applyAlignment="1">
      <alignment horizontal="center" vertical="center"/>
    </xf>
    <xf numFmtId="49" fontId="80" fillId="13" borderId="19" xfId="0" applyNumberFormat="1" applyFont="1" applyFill="1" applyBorder="1" applyAlignment="1" applyProtection="1">
      <alignment horizontal="center" vertical="center"/>
      <protection locked="0"/>
    </xf>
    <xf numFmtId="0" fontId="80" fillId="13" borderId="19" xfId="0" applyFont="1" applyFill="1" applyBorder="1" applyAlignment="1" applyProtection="1">
      <alignment horizontal="center" vertical="center"/>
      <protection locked="0"/>
    </xf>
    <xf numFmtId="4" fontId="80" fillId="0" borderId="0" xfId="0" applyNumberFormat="1" applyFont="1" applyAlignment="1">
      <alignment vertical="center"/>
    </xf>
    <xf numFmtId="4" fontId="80" fillId="8" borderId="19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vertical="center"/>
    </xf>
    <xf numFmtId="14" fontId="80" fillId="5" borderId="19" xfId="0" applyNumberFormat="1" applyFont="1" applyFill="1" applyBorder="1" applyAlignment="1" applyProtection="1">
      <alignment horizontal="center" vertical="center"/>
      <protection locked="0"/>
    </xf>
    <xf numFmtId="165" fontId="48" fillId="5" borderId="19" xfId="0" applyNumberFormat="1" applyFont="1" applyFill="1" applyBorder="1" applyProtection="1">
      <protection locked="0"/>
    </xf>
    <xf numFmtId="49" fontId="80" fillId="5" borderId="19" xfId="0" applyNumberFormat="1" applyFont="1" applyFill="1" applyBorder="1" applyAlignment="1" applyProtection="1">
      <alignment vertical="center"/>
      <protection locked="0"/>
    </xf>
    <xf numFmtId="165" fontId="48" fillId="6" borderId="19" xfId="0" applyNumberFormat="1" applyFont="1" applyFill="1" applyBorder="1"/>
    <xf numFmtId="4" fontId="80" fillId="5" borderId="19" xfId="0" applyNumberFormat="1" applyFont="1" applyFill="1" applyBorder="1" applyAlignment="1" applyProtection="1">
      <alignment horizontal="center" vertical="center"/>
      <protection locked="0"/>
    </xf>
    <xf numFmtId="4" fontId="80" fillId="0" borderId="0" xfId="0" applyNumberFormat="1" applyFont="1" applyAlignment="1" applyProtection="1">
      <alignment horizontal="center" vertical="center"/>
      <protection locked="0"/>
    </xf>
    <xf numFmtId="49" fontId="80" fillId="14" borderId="19" xfId="0" applyNumberFormat="1" applyFont="1" applyFill="1" applyBorder="1" applyAlignment="1" applyProtection="1">
      <alignment horizontal="left" vertical="center"/>
      <protection locked="0"/>
    </xf>
    <xf numFmtId="49" fontId="80" fillId="14" borderId="19" xfId="0" applyNumberFormat="1" applyFont="1" applyFill="1" applyBorder="1" applyAlignment="1" applyProtection="1">
      <alignment horizontal="left" vertical="center" wrapText="1"/>
      <protection locked="0"/>
    </xf>
    <xf numFmtId="0" fontId="67" fillId="26" borderId="19" xfId="0" applyFont="1" applyFill="1" applyBorder="1" applyAlignment="1">
      <alignment horizontal="center" vertical="center"/>
    </xf>
    <xf numFmtId="0" fontId="29" fillId="25" borderId="39" xfId="0" applyFont="1" applyFill="1" applyBorder="1"/>
    <xf numFmtId="0" fontId="29" fillId="25" borderId="11" xfId="0" applyFont="1" applyFill="1" applyBorder="1" applyAlignment="1">
      <alignment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vertical="center" wrapText="1"/>
    </xf>
    <xf numFmtId="0" fontId="63" fillId="25" borderId="13" xfId="0" applyFont="1" applyFill="1" applyBorder="1" applyAlignment="1">
      <alignment horizontal="center" vertical="center" wrapText="1"/>
    </xf>
    <xf numFmtId="0" fontId="29" fillId="25" borderId="39" xfId="0" applyFont="1" applyFill="1" applyBorder="1" applyAlignment="1">
      <alignment wrapText="1"/>
    </xf>
    <xf numFmtId="0" fontId="29" fillId="25" borderId="35" xfId="0" applyFont="1" applyFill="1" applyBorder="1"/>
    <xf numFmtId="0" fontId="28" fillId="25" borderId="16" xfId="0" applyFont="1" applyFill="1" applyBorder="1" applyAlignment="1">
      <alignment horizontal="center"/>
    </xf>
    <xf numFmtId="0" fontId="28" fillId="25" borderId="19" xfId="0" applyFont="1" applyFill="1" applyBorder="1" applyAlignment="1">
      <alignment horizontal="center"/>
    </xf>
    <xf numFmtId="0" fontId="28" fillId="25" borderId="13" xfId="0" applyFont="1" applyFill="1" applyBorder="1" applyAlignment="1">
      <alignment horizontal="center"/>
    </xf>
    <xf numFmtId="0" fontId="72" fillId="0" borderId="0" xfId="0" applyFont="1" applyAlignment="1" applyProtection="1">
      <alignment horizontal="left" vertical="top"/>
      <protection locked="0"/>
    </xf>
    <xf numFmtId="0" fontId="41" fillId="0" borderId="0" xfId="0" applyFont="1" applyAlignment="1">
      <alignment vertical="center" textRotation="255"/>
    </xf>
    <xf numFmtId="0" fontId="55" fillId="14" borderId="57" xfId="0" applyFont="1" applyFill="1" applyBorder="1" applyAlignment="1" applyProtection="1">
      <alignment vertical="center" wrapText="1"/>
      <protection locked="0"/>
    </xf>
    <xf numFmtId="0" fontId="44" fillId="0" borderId="0" xfId="0" applyFont="1" applyAlignment="1" applyProtection="1">
      <alignment horizontal="center" vertical="center" wrapText="1"/>
      <protection locked="0"/>
    </xf>
    <xf numFmtId="0" fontId="72" fillId="0" borderId="25" xfId="0" applyFont="1" applyBorder="1" applyAlignment="1" applyProtection="1">
      <alignment vertical="top"/>
      <protection locked="0"/>
    </xf>
    <xf numFmtId="0" fontId="56" fillId="24" borderId="44" xfId="0" applyFont="1" applyFill="1" applyBorder="1" applyAlignment="1">
      <alignment vertical="center" wrapText="1"/>
    </xf>
    <xf numFmtId="0" fontId="56" fillId="24" borderId="19" xfId="0" applyFont="1" applyFill="1" applyBorder="1" applyAlignment="1">
      <alignment vertical="center" wrapText="1"/>
    </xf>
    <xf numFmtId="0" fontId="56" fillId="24" borderId="24" xfId="0" applyFont="1" applyFill="1" applyBorder="1" applyAlignment="1">
      <alignment vertical="center" wrapText="1"/>
    </xf>
    <xf numFmtId="0" fontId="64" fillId="24" borderId="11" xfId="0" applyFont="1" applyFill="1" applyBorder="1" applyAlignment="1">
      <alignment vertical="center" wrapText="1"/>
    </xf>
    <xf numFmtId="0" fontId="64" fillId="24" borderId="55" xfId="0" applyFont="1" applyFill="1" applyBorder="1" applyAlignment="1">
      <alignment vertical="center" wrapText="1"/>
    </xf>
    <xf numFmtId="0" fontId="63" fillId="24" borderId="9" xfId="0" applyFont="1" applyFill="1" applyBorder="1" applyAlignment="1">
      <alignment horizontal="center" vertical="center"/>
    </xf>
    <xf numFmtId="0" fontId="63" fillId="24" borderId="13" xfId="0" applyFont="1" applyFill="1" applyBorder="1" applyAlignment="1">
      <alignment horizontal="center" vertical="center"/>
    </xf>
    <xf numFmtId="0" fontId="63" fillId="24" borderId="43" xfId="0" applyFont="1" applyFill="1" applyBorder="1" applyAlignment="1">
      <alignment horizontal="center" vertical="center"/>
    </xf>
    <xf numFmtId="0" fontId="63" fillId="24" borderId="32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vertical="center"/>
    </xf>
    <xf numFmtId="0" fontId="64" fillId="24" borderId="19" xfId="0" applyFont="1" applyFill="1" applyBorder="1" applyAlignment="1">
      <alignment horizontal="center" vertical="center"/>
    </xf>
    <xf numFmtId="0" fontId="64" fillId="24" borderId="19" xfId="0" applyFont="1" applyFill="1" applyBorder="1" applyAlignment="1">
      <alignment vertical="center" wrapText="1"/>
    </xf>
    <xf numFmtId="0" fontId="64" fillId="24" borderId="45" xfId="0" applyFont="1" applyFill="1" applyBorder="1" applyAlignment="1">
      <alignment wrapText="1"/>
    </xf>
    <xf numFmtId="0" fontId="63" fillId="24" borderId="13" xfId="0" applyFont="1" applyFill="1" applyBorder="1" applyAlignment="1">
      <alignment horizontal="center" vertical="center" wrapText="1"/>
    </xf>
    <xf numFmtId="0" fontId="64" fillId="24" borderId="13" xfId="0" applyFont="1" applyFill="1" applyBorder="1" applyAlignment="1">
      <alignment vertical="center"/>
    </xf>
    <xf numFmtId="0" fontId="63" fillId="24" borderId="13" xfId="0" applyFont="1" applyFill="1" applyBorder="1" applyAlignment="1">
      <alignment vertical="center" wrapText="1"/>
    </xf>
    <xf numFmtId="0" fontId="63" fillId="24" borderId="10" xfId="0" applyFont="1" applyFill="1" applyBorder="1" applyAlignment="1">
      <alignment horizontal="center" vertical="center" wrapText="1"/>
    </xf>
    <xf numFmtId="0" fontId="64" fillId="24" borderId="4" xfId="0" applyFont="1" applyFill="1" applyBorder="1" applyAlignment="1">
      <alignment vertical="center" wrapText="1"/>
    </xf>
    <xf numFmtId="0" fontId="64" fillId="24" borderId="12" xfId="0" applyFont="1" applyFill="1" applyBorder="1" applyAlignment="1">
      <alignment vertical="center" wrapText="1"/>
    </xf>
    <xf numFmtId="0" fontId="64" fillId="15" borderId="60" xfId="0" applyFont="1" applyFill="1" applyBorder="1" applyAlignment="1">
      <alignment horizontal="center" vertical="center" wrapText="1"/>
    </xf>
    <xf numFmtId="0" fontId="63" fillId="15" borderId="52" xfId="0" applyFont="1" applyFill="1" applyBorder="1" applyAlignment="1">
      <alignment horizontal="center" vertical="center" wrapText="1"/>
    </xf>
    <xf numFmtId="0" fontId="56" fillId="5" borderId="48" xfId="0" applyFont="1" applyFill="1" applyBorder="1" applyProtection="1">
      <protection locked="0"/>
    </xf>
    <xf numFmtId="0" fontId="56" fillId="5" borderId="20" xfId="0" applyFont="1" applyFill="1" applyBorder="1" applyAlignment="1" applyProtection="1">
      <alignment horizontal="center" vertical="center"/>
      <protection locked="0"/>
    </xf>
    <xf numFmtId="0" fontId="56" fillId="5" borderId="20" xfId="0" applyFont="1" applyFill="1" applyBorder="1" applyProtection="1">
      <protection locked="0"/>
    </xf>
    <xf numFmtId="0" fontId="1" fillId="6" borderId="63" xfId="0" applyFont="1" applyFill="1" applyBorder="1"/>
    <xf numFmtId="0" fontId="63" fillId="15" borderId="19" xfId="0" applyFont="1" applyFill="1" applyBorder="1" applyAlignment="1">
      <alignment horizontal="center" vertical="center" wrapText="1"/>
    </xf>
    <xf numFmtId="0" fontId="63" fillId="15" borderId="19" xfId="0" applyFont="1" applyFill="1" applyBorder="1" applyAlignment="1">
      <alignment horizontal="center" vertical="center"/>
    </xf>
    <xf numFmtId="0" fontId="56" fillId="6" borderId="19" xfId="0" applyFont="1" applyFill="1" applyBorder="1"/>
    <xf numFmtId="0" fontId="56" fillId="5" borderId="19" xfId="0" applyFont="1" applyFill="1" applyBorder="1" applyAlignment="1" applyProtection="1">
      <alignment horizontal="center" vertical="center" wrapText="1"/>
      <protection locked="0"/>
    </xf>
    <xf numFmtId="167" fontId="70" fillId="5" borderId="19" xfId="0" applyNumberFormat="1" applyFont="1" applyFill="1" applyBorder="1" applyAlignment="1" applyProtection="1">
      <alignment horizontal="center" vertical="center"/>
      <protection locked="0"/>
    </xf>
    <xf numFmtId="0" fontId="56" fillId="5" borderId="19" xfId="0" applyFont="1" applyFill="1" applyBorder="1" applyAlignment="1" applyProtection="1">
      <alignment horizontal="center" vertical="center"/>
      <protection locked="0"/>
    </xf>
    <xf numFmtId="14" fontId="56" fillId="5" borderId="19" xfId="0" applyNumberFormat="1" applyFont="1" applyFill="1" applyBorder="1" applyAlignment="1" applyProtection="1">
      <alignment horizontal="center" vertical="center"/>
      <protection locked="0"/>
    </xf>
    <xf numFmtId="41" fontId="71" fillId="6" borderId="63" xfId="0" applyNumberFormat="1" applyFont="1" applyFill="1" applyBorder="1"/>
    <xf numFmtId="0" fontId="64" fillId="15" borderId="12" xfId="0" applyFont="1" applyFill="1" applyBorder="1" applyAlignment="1">
      <alignment horizontal="center" vertical="center" wrapText="1"/>
    </xf>
    <xf numFmtId="0" fontId="1" fillId="6" borderId="9" xfId="0" applyFont="1" applyFill="1" applyBorder="1"/>
    <xf numFmtId="0" fontId="1" fillId="6" borderId="13" xfId="0" applyFont="1" applyFill="1" applyBorder="1"/>
    <xf numFmtId="41" fontId="71" fillId="6" borderId="13" xfId="0" applyNumberFormat="1" applyFont="1" applyFill="1" applyBorder="1" applyAlignment="1">
      <alignment horizontal="right"/>
    </xf>
    <xf numFmtId="167" fontId="29" fillId="6" borderId="13" xfId="0" applyNumberFormat="1" applyFont="1" applyFill="1" applyBorder="1"/>
    <xf numFmtId="167" fontId="29" fillId="6" borderId="41" xfId="0" applyNumberFormat="1" applyFont="1" applyFill="1" applyBorder="1"/>
    <xf numFmtId="0" fontId="28" fillId="0" borderId="7" xfId="0" applyFont="1" applyBorder="1"/>
    <xf numFmtId="0" fontId="29" fillId="0" borderId="2" xfId="0" applyFont="1" applyBorder="1" applyAlignment="1">
      <alignment horizontal="center"/>
    </xf>
    <xf numFmtId="167" fontId="29" fillId="0" borderId="2" xfId="0" applyNumberFormat="1" applyFont="1" applyBorder="1"/>
    <xf numFmtId="167" fontId="29" fillId="0" borderId="0" xfId="0" applyNumberFormat="1" applyFont="1"/>
    <xf numFmtId="167" fontId="29" fillId="7" borderId="26" xfId="0" applyNumberFormat="1" applyFont="1" applyFill="1" applyBorder="1" applyAlignment="1">
      <alignment vertical="center"/>
    </xf>
    <xf numFmtId="0" fontId="46" fillId="0" borderId="7" xfId="0" applyFont="1" applyBorder="1" applyAlignment="1" applyProtection="1">
      <alignment vertical="center" wrapText="1"/>
      <protection hidden="1"/>
    </xf>
    <xf numFmtId="4" fontId="72" fillId="19" borderId="44" xfId="0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67" fontId="64" fillId="0" borderId="0" xfId="0" applyNumberFormat="1" applyFont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19" xfId="0" applyBorder="1"/>
    <xf numFmtId="0" fontId="0" fillId="0" borderId="24" xfId="0" applyBorder="1"/>
    <xf numFmtId="44" fontId="0" fillId="0" borderId="19" xfId="0" applyNumberFormat="1" applyBorder="1"/>
    <xf numFmtId="44" fontId="0" fillId="0" borderId="19" xfId="3" applyNumberFormat="1" applyFont="1" applyFill="1" applyBorder="1"/>
    <xf numFmtId="169" fontId="87" fillId="4" borderId="19" xfId="2" applyNumberFormat="1" applyFont="1" applyFill="1" applyBorder="1"/>
    <xf numFmtId="165" fontId="75" fillId="20" borderId="19" xfId="0" applyNumberFormat="1" applyFont="1" applyFill="1" applyBorder="1" applyAlignment="1">
      <alignment vertical="center"/>
    </xf>
    <xf numFmtId="165" fontId="60" fillId="6" borderId="19" xfId="0" applyNumberFormat="1" applyFont="1" applyFill="1" applyBorder="1"/>
    <xf numFmtId="0" fontId="46" fillId="6" borderId="9" xfId="0" applyFont="1" applyFill="1" applyBorder="1"/>
    <xf numFmtId="165" fontId="46" fillId="6" borderId="13" xfId="0" applyNumberFormat="1" applyFont="1" applyFill="1" applyBorder="1"/>
    <xf numFmtId="4" fontId="72" fillId="19" borderId="19" xfId="0" applyNumberFormat="1" applyFont="1" applyFill="1" applyBorder="1" applyAlignment="1">
      <alignment horizontal="center" vertical="center" wrapText="1"/>
    </xf>
    <xf numFmtId="0" fontId="81" fillId="25" borderId="44" xfId="0" applyFont="1" applyFill="1" applyBorder="1" applyAlignment="1">
      <alignment horizontal="center"/>
    </xf>
    <xf numFmtId="0" fontId="88" fillId="6" borderId="39" xfId="0" applyFont="1" applyFill="1" applyBorder="1"/>
    <xf numFmtId="165" fontId="88" fillId="6" borderId="40" xfId="0" applyNumberFormat="1" applyFont="1" applyFill="1" applyBorder="1"/>
    <xf numFmtId="165" fontId="88" fillId="6" borderId="41" xfId="0" applyNumberFormat="1" applyFont="1" applyFill="1" applyBorder="1"/>
    <xf numFmtId="165" fontId="75" fillId="20" borderId="45" xfId="0" applyNumberFormat="1" applyFont="1" applyFill="1" applyBorder="1" applyAlignment="1">
      <alignment vertical="center"/>
    </xf>
    <xf numFmtId="165" fontId="72" fillId="20" borderId="45" xfId="0" applyNumberFormat="1" applyFont="1" applyFill="1" applyBorder="1" applyAlignment="1">
      <alignment vertical="center"/>
    </xf>
    <xf numFmtId="0" fontId="82" fillId="19" borderId="45" xfId="0" applyFont="1" applyFill="1" applyBorder="1" applyAlignment="1">
      <alignment horizontal="center" vertical="center" wrapText="1"/>
    </xf>
    <xf numFmtId="165" fontId="60" fillId="6" borderId="45" xfId="0" applyNumberFormat="1" applyFont="1" applyFill="1" applyBorder="1"/>
    <xf numFmtId="165" fontId="89" fillId="6" borderId="10" xfId="0" applyNumberFormat="1" applyFont="1" applyFill="1" applyBorder="1" applyAlignment="1">
      <alignment vertical="center"/>
    </xf>
    <xf numFmtId="0" fontId="29" fillId="6" borderId="9" xfId="0" applyFont="1" applyFill="1" applyBorder="1"/>
    <xf numFmtId="165" fontId="29" fillId="6" borderId="13" xfId="0" applyNumberFormat="1" applyFont="1" applyFill="1" applyBorder="1"/>
    <xf numFmtId="165" fontId="29" fillId="6" borderId="10" xfId="0" applyNumberFormat="1" applyFont="1" applyFill="1" applyBorder="1"/>
    <xf numFmtId="0" fontId="28" fillId="5" borderId="16" xfId="0" applyFont="1" applyFill="1" applyBorder="1" applyProtection="1">
      <protection locked="0"/>
    </xf>
    <xf numFmtId="0" fontId="28" fillId="5" borderId="19" xfId="0" applyFont="1" applyFill="1" applyBorder="1" applyProtection="1">
      <protection locked="0"/>
    </xf>
    <xf numFmtId="0" fontId="28" fillId="5" borderId="13" xfId="0" applyFont="1" applyFill="1" applyBorder="1" applyProtection="1">
      <protection locked="0"/>
    </xf>
    <xf numFmtId="41" fontId="71" fillId="6" borderId="31" xfId="0" applyNumberFormat="1" applyFont="1" applyFill="1" applyBorder="1" applyAlignment="1">
      <alignment horizontal="right"/>
    </xf>
    <xf numFmtId="167" fontId="29" fillId="6" borderId="65" xfId="0" applyNumberFormat="1" applyFont="1" applyFill="1" applyBorder="1"/>
    <xf numFmtId="0" fontId="1" fillId="6" borderId="57" xfId="0" applyFont="1" applyFill="1" applyBorder="1"/>
    <xf numFmtId="167" fontId="29" fillId="6" borderId="57" xfId="0" applyNumberFormat="1" applyFont="1" applyFill="1" applyBorder="1"/>
    <xf numFmtId="41" fontId="71" fillId="6" borderId="57" xfId="0" applyNumberFormat="1" applyFont="1" applyFill="1" applyBorder="1"/>
    <xf numFmtId="167" fontId="26" fillId="6" borderId="57" xfId="0" applyNumberFormat="1" applyFont="1" applyFill="1" applyBorder="1"/>
    <xf numFmtId="0" fontId="1" fillId="6" borderId="61" xfId="0" applyFont="1" applyFill="1" applyBorder="1"/>
    <xf numFmtId="0" fontId="56" fillId="5" borderId="9" xfId="0" applyFont="1" applyFill="1" applyBorder="1" applyAlignment="1" applyProtection="1">
      <alignment horizontal="center"/>
      <protection locked="0"/>
    </xf>
    <xf numFmtId="167" fontId="70" fillId="5" borderId="10" xfId="0" applyNumberFormat="1" applyFont="1" applyFill="1" applyBorder="1" applyAlignment="1" applyProtection="1">
      <alignment horizontal="center" vertical="center"/>
      <protection locked="0"/>
    </xf>
    <xf numFmtId="14" fontId="56" fillId="5" borderId="13" xfId="0" applyNumberFormat="1" applyFont="1" applyFill="1" applyBorder="1" applyProtection="1">
      <protection locked="0"/>
    </xf>
    <xf numFmtId="167" fontId="70" fillId="5" borderId="10" xfId="0" applyNumberFormat="1" applyFont="1" applyFill="1" applyBorder="1" applyProtection="1">
      <protection locked="0"/>
    </xf>
    <xf numFmtId="0" fontId="56" fillId="5" borderId="52" xfId="0" applyFont="1" applyFill="1" applyBorder="1" applyProtection="1">
      <protection locked="0"/>
    </xf>
    <xf numFmtId="41" fontId="70" fillId="5" borderId="13" xfId="0" applyNumberFormat="1" applyFont="1" applyFill="1" applyBorder="1" applyAlignment="1" applyProtection="1">
      <alignment horizontal="center" wrapText="1"/>
      <protection locked="0"/>
    </xf>
    <xf numFmtId="167" fontId="70" fillId="5" borderId="13" xfId="0" applyNumberFormat="1" applyFont="1" applyFill="1" applyBorder="1" applyProtection="1">
      <protection locked="0"/>
    </xf>
    <xf numFmtId="167" fontId="56" fillId="5" borderId="57" xfId="0" applyNumberFormat="1" applyFont="1" applyFill="1" applyBorder="1" applyProtection="1">
      <protection locked="0"/>
    </xf>
    <xf numFmtId="167" fontId="56" fillId="6" borderId="57" xfId="0" applyNumberFormat="1" applyFont="1" applyFill="1" applyBorder="1"/>
    <xf numFmtId="0" fontId="56" fillId="5" borderId="13" xfId="0" applyFont="1" applyFill="1" applyBorder="1" applyAlignment="1" applyProtection="1">
      <alignment wrapText="1"/>
      <protection locked="0"/>
    </xf>
    <xf numFmtId="167" fontId="56" fillId="5" borderId="13" xfId="0" applyNumberFormat="1" applyFont="1" applyFill="1" applyBorder="1" applyProtection="1">
      <protection locked="0"/>
    </xf>
    <xf numFmtId="0" fontId="29" fillId="17" borderId="5" xfId="0" applyFont="1" applyFill="1" applyBorder="1" applyAlignment="1">
      <alignment vertical="center" wrapText="1"/>
    </xf>
    <xf numFmtId="0" fontId="50" fillId="17" borderId="35" xfId="0" applyFont="1" applyFill="1" applyBorder="1"/>
    <xf numFmtId="0" fontId="56" fillId="5" borderId="12" xfId="0" applyFont="1" applyFill="1" applyBorder="1" applyProtection="1">
      <protection locked="0"/>
    </xf>
    <xf numFmtId="14" fontId="70" fillId="5" borderId="5" xfId="0" applyNumberFormat="1" applyFont="1" applyFill="1" applyBorder="1" applyAlignment="1" applyProtection="1">
      <alignment vertical="center"/>
      <protection locked="0"/>
    </xf>
    <xf numFmtId="167" fontId="71" fillId="5" borderId="56" xfId="0" applyNumberFormat="1" applyFont="1" applyFill="1" applyBorder="1" applyProtection="1">
      <protection locked="0"/>
    </xf>
    <xf numFmtId="167" fontId="64" fillId="5" borderId="16" xfId="0" applyNumberFormat="1" applyFont="1" applyFill="1" applyBorder="1" applyProtection="1">
      <protection locked="0"/>
    </xf>
    <xf numFmtId="167" fontId="71" fillId="5" borderId="44" xfId="0" applyNumberFormat="1" applyFont="1" applyFill="1" applyBorder="1" applyProtection="1">
      <protection locked="0"/>
    </xf>
    <xf numFmtId="167" fontId="64" fillId="5" borderId="19" xfId="0" applyNumberFormat="1" applyFont="1" applyFill="1" applyBorder="1" applyProtection="1">
      <protection locked="0"/>
    </xf>
    <xf numFmtId="167" fontId="71" fillId="5" borderId="51" xfId="0" applyNumberFormat="1" applyFont="1" applyFill="1" applyBorder="1" applyProtection="1">
      <protection locked="0"/>
    </xf>
    <xf numFmtId="167" fontId="64" fillId="5" borderId="22" xfId="0" applyNumberFormat="1" applyFont="1" applyFill="1" applyBorder="1" applyProtection="1">
      <protection locked="0"/>
    </xf>
    <xf numFmtId="1" fontId="38" fillId="5" borderId="40" xfId="0" applyNumberFormat="1" applyFont="1" applyFill="1" applyBorder="1" applyAlignment="1" applyProtection="1">
      <alignment vertical="center"/>
      <protection locked="0"/>
    </xf>
    <xf numFmtId="0" fontId="90" fillId="22" borderId="40" xfId="0" applyFont="1" applyFill="1" applyBorder="1" applyAlignment="1">
      <alignment horizontal="center"/>
    </xf>
    <xf numFmtId="0" fontId="85" fillId="0" borderId="0" xfId="0" applyFont="1" applyAlignment="1">
      <alignment vertical="center" wrapText="1"/>
    </xf>
    <xf numFmtId="0" fontId="91" fillId="0" borderId="0" xfId="0" applyFont="1"/>
    <xf numFmtId="0" fontId="92" fillId="29" borderId="6" xfId="0" applyFont="1" applyFill="1" applyBorder="1"/>
    <xf numFmtId="167" fontId="92" fillId="29" borderId="40" xfId="0" applyNumberFormat="1" applyFont="1" applyFill="1" applyBorder="1"/>
    <xf numFmtId="167" fontId="92" fillId="29" borderId="62" xfId="0" applyNumberFormat="1" applyFont="1" applyFill="1" applyBorder="1"/>
    <xf numFmtId="0" fontId="91" fillId="29" borderId="26" xfId="0" applyFont="1" applyFill="1" applyBorder="1"/>
    <xf numFmtId="0" fontId="56" fillId="5" borderId="4" xfId="0" applyFont="1" applyFill="1" applyBorder="1" applyProtection="1">
      <protection locked="0"/>
    </xf>
    <xf numFmtId="0" fontId="56" fillId="5" borderId="42" xfId="0" applyFont="1" applyFill="1" applyBorder="1" applyProtection="1">
      <protection locked="0"/>
    </xf>
    <xf numFmtId="0" fontId="52" fillId="0" borderId="0" xfId="0" applyFont="1" applyAlignment="1" applyProtection="1">
      <alignment horizontal="center" vertical="center"/>
      <protection locked="0"/>
    </xf>
    <xf numFmtId="49" fontId="0" fillId="0" borderId="19" xfId="0" applyNumberFormat="1" applyBorder="1" applyAlignment="1">
      <alignment wrapText="1"/>
    </xf>
    <xf numFmtId="49" fontId="0" fillId="0" borderId="0" xfId="0" applyNumberFormat="1"/>
    <xf numFmtId="49" fontId="0" fillId="0" borderId="19" xfId="0" applyNumberFormat="1" applyBorder="1"/>
    <xf numFmtId="49" fontId="2" fillId="28" borderId="19" xfId="0" applyNumberFormat="1" applyFont="1" applyFill="1" applyBorder="1"/>
    <xf numFmtId="49" fontId="0" fillId="0" borderId="24" xfId="0" applyNumberFormat="1" applyBorder="1" applyAlignment="1">
      <alignment wrapText="1"/>
    </xf>
    <xf numFmtId="49" fontId="0" fillId="0" borderId="0" xfId="0" applyNumberFormat="1" applyAlignment="1">
      <alignment wrapText="1"/>
    </xf>
    <xf numFmtId="0" fontId="21" fillId="0" borderId="0" xfId="0" applyFont="1" applyAlignment="1" applyProtection="1">
      <alignment vertical="center"/>
      <protection locked="0"/>
    </xf>
    <xf numFmtId="0" fontId="52" fillId="6" borderId="5" xfId="0" applyFont="1" applyFill="1" applyBorder="1" applyAlignment="1">
      <alignment vertical="center"/>
    </xf>
    <xf numFmtId="0" fontId="52" fillId="6" borderId="45" xfId="0" applyFont="1" applyFill="1" applyBorder="1" applyAlignment="1">
      <alignment vertical="center"/>
    </xf>
    <xf numFmtId="0" fontId="52" fillId="6" borderId="10" xfId="0" applyFont="1" applyFill="1" applyBorder="1" applyAlignment="1">
      <alignment vertical="center"/>
    </xf>
    <xf numFmtId="0" fontId="29" fillId="6" borderId="39" xfId="0" applyFont="1" applyFill="1" applyBorder="1" applyAlignment="1" applyProtection="1">
      <alignment wrapText="1"/>
      <protection locked="0"/>
    </xf>
    <xf numFmtId="0" fontId="29" fillId="6" borderId="40" xfId="0" applyFont="1" applyFill="1" applyBorder="1" applyProtection="1">
      <protection locked="0"/>
    </xf>
    <xf numFmtId="0" fontId="29" fillId="6" borderId="41" xfId="0" applyFont="1" applyFill="1" applyBorder="1" applyProtection="1">
      <protection locked="0"/>
    </xf>
    <xf numFmtId="0" fontId="29" fillId="0" borderId="6" xfId="0" applyFont="1" applyBorder="1" applyAlignment="1">
      <alignment vertical="center" wrapText="1"/>
    </xf>
    <xf numFmtId="0" fontId="29" fillId="0" borderId="7" xfId="0" applyFont="1" applyBorder="1" applyAlignment="1">
      <alignment vertical="center" wrapText="1"/>
    </xf>
    <xf numFmtId="165" fontId="56" fillId="0" borderId="7" xfId="0" applyNumberFormat="1" applyFont="1" applyBorder="1"/>
    <xf numFmtId="165" fontId="56" fillId="0" borderId="36" xfId="0" applyNumberFormat="1" applyFont="1" applyBorder="1"/>
    <xf numFmtId="0" fontId="29" fillId="6" borderId="39" xfId="0" applyFont="1" applyFill="1" applyBorder="1" applyAlignment="1">
      <alignment wrapText="1"/>
    </xf>
    <xf numFmtId="0" fontId="29" fillId="6" borderId="40" xfId="0" applyFont="1" applyFill="1" applyBorder="1"/>
    <xf numFmtId="0" fontId="29" fillId="6" borderId="41" xfId="0" applyFont="1" applyFill="1" applyBorder="1"/>
    <xf numFmtId="49" fontId="0" fillId="28" borderId="19" xfId="0" applyNumberFormat="1" applyFill="1" applyBorder="1"/>
    <xf numFmtId="0" fontId="1" fillId="5" borderId="37" xfId="0" applyFont="1" applyFill="1" applyBorder="1" applyAlignment="1" applyProtection="1">
      <alignment horizontal="center"/>
      <protection locked="0"/>
    </xf>
    <xf numFmtId="0" fontId="72" fillId="12" borderId="19" xfId="0" applyFont="1" applyFill="1" applyBorder="1" applyAlignment="1">
      <alignment vertical="center" wrapText="1"/>
    </xf>
    <xf numFmtId="0" fontId="72" fillId="12" borderId="44" xfId="0" applyFont="1" applyFill="1" applyBorder="1" applyAlignment="1">
      <alignment vertical="center" wrapText="1"/>
    </xf>
    <xf numFmtId="0" fontId="75" fillId="12" borderId="9" xfId="0" applyFont="1" applyFill="1" applyBorder="1" applyAlignment="1">
      <alignment horizontal="center" vertical="center"/>
    </xf>
    <xf numFmtId="0" fontId="75" fillId="12" borderId="13" xfId="0" applyFont="1" applyFill="1" applyBorder="1" applyAlignment="1">
      <alignment horizontal="center" vertical="center"/>
    </xf>
    <xf numFmtId="0" fontId="75" fillId="11" borderId="13" xfId="0" applyFont="1" applyFill="1" applyBorder="1" applyAlignment="1">
      <alignment horizontal="center" vertical="center" wrapText="1"/>
    </xf>
    <xf numFmtId="0" fontId="72" fillId="12" borderId="22" xfId="0" applyFont="1" applyFill="1" applyBorder="1" applyAlignment="1">
      <alignment vertical="center" wrapText="1"/>
    </xf>
    <xf numFmtId="0" fontId="72" fillId="11" borderId="50" xfId="0" applyFont="1" applyFill="1" applyBorder="1" applyAlignment="1">
      <alignment vertical="center" wrapText="1"/>
    </xf>
    <xf numFmtId="0" fontId="72" fillId="11" borderId="61" xfId="0" applyFont="1" applyFill="1" applyBorder="1" applyAlignment="1">
      <alignment vertical="center" wrapText="1"/>
    </xf>
    <xf numFmtId="0" fontId="67" fillId="33" borderId="19" xfId="0" applyFont="1" applyFill="1" applyBorder="1" applyAlignment="1">
      <alignment horizontal="center" vertical="center"/>
    </xf>
    <xf numFmtId="0" fontId="72" fillId="10" borderId="27" xfId="0" applyFont="1" applyFill="1" applyBorder="1" applyAlignment="1">
      <alignment vertical="center" wrapText="1"/>
    </xf>
    <xf numFmtId="0" fontId="72" fillId="10" borderId="34" xfId="0" applyFont="1" applyFill="1" applyBorder="1" applyAlignment="1">
      <alignment vertical="center" wrapText="1"/>
    </xf>
    <xf numFmtId="0" fontId="9" fillId="0" borderId="14" xfId="0" applyFont="1" applyBorder="1"/>
    <xf numFmtId="4" fontId="10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0" fontId="88" fillId="6" borderId="39" xfId="0" applyFont="1" applyFill="1" applyBorder="1" applyAlignment="1">
      <alignment wrapText="1"/>
    </xf>
    <xf numFmtId="165" fontId="86" fillId="6" borderId="45" xfId="0" applyNumberFormat="1" applyFont="1" applyFill="1" applyBorder="1" applyAlignment="1">
      <alignment vertical="center"/>
    </xf>
    <xf numFmtId="165" fontId="50" fillId="6" borderId="10" xfId="0" applyNumberFormat="1" applyFont="1" applyFill="1" applyBorder="1"/>
    <xf numFmtId="165" fontId="46" fillId="6" borderId="10" xfId="0" applyNumberFormat="1" applyFont="1" applyFill="1" applyBorder="1"/>
    <xf numFmtId="4" fontId="93" fillId="19" borderId="19" xfId="0" applyNumberFormat="1" applyFont="1" applyFill="1" applyBorder="1" applyAlignment="1">
      <alignment horizontal="center" vertical="center" wrapText="1"/>
    </xf>
    <xf numFmtId="4" fontId="93" fillId="19" borderId="45" xfId="0" applyNumberFormat="1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/>
    </xf>
    <xf numFmtId="0" fontId="85" fillId="0" borderId="14" xfId="0" applyFont="1" applyBorder="1" applyAlignment="1">
      <alignment vertical="center" wrapText="1"/>
    </xf>
    <xf numFmtId="0" fontId="29" fillId="36" borderId="11" xfId="0" applyFont="1" applyFill="1" applyBorder="1" applyAlignment="1">
      <alignment vertical="center" wrapText="1"/>
    </xf>
    <xf numFmtId="0" fontId="29" fillId="36" borderId="12" xfId="0" applyFont="1" applyFill="1" applyBorder="1" applyAlignment="1">
      <alignment horizontal="center" vertical="center" wrapText="1"/>
    </xf>
    <xf numFmtId="0" fontId="29" fillId="36" borderId="12" xfId="0" applyFont="1" applyFill="1" applyBorder="1" applyAlignment="1">
      <alignment vertical="center" wrapText="1"/>
    </xf>
    <xf numFmtId="0" fontId="29" fillId="36" borderId="5" xfId="0" applyFont="1" applyFill="1" applyBorder="1" applyAlignment="1">
      <alignment vertical="center" wrapText="1"/>
    </xf>
    <xf numFmtId="0" fontId="63" fillId="36" borderId="13" xfId="0" applyFont="1" applyFill="1" applyBorder="1" applyAlignment="1">
      <alignment horizontal="center" vertical="center" wrapText="1"/>
    </xf>
    <xf numFmtId="0" fontId="26" fillId="36" borderId="10" xfId="0" applyFont="1" applyFill="1" applyBorder="1" applyAlignment="1">
      <alignment horizontal="center" vertical="center" wrapText="1"/>
    </xf>
    <xf numFmtId="0" fontId="29" fillId="36" borderId="39" xfId="0" applyFont="1" applyFill="1" applyBorder="1"/>
    <xf numFmtId="0" fontId="29" fillId="36" borderId="39" xfId="0" applyFont="1" applyFill="1" applyBorder="1" applyAlignment="1">
      <alignment wrapText="1"/>
    </xf>
    <xf numFmtId="0" fontId="50" fillId="36" borderId="35" xfId="0" applyFont="1" applyFill="1" applyBorder="1"/>
    <xf numFmtId="0" fontId="29" fillId="36" borderId="35" xfId="0" applyFont="1" applyFill="1" applyBorder="1"/>
    <xf numFmtId="0" fontId="28" fillId="36" borderId="16" xfId="0" applyFont="1" applyFill="1" applyBorder="1" applyAlignment="1">
      <alignment horizontal="center"/>
    </xf>
    <xf numFmtId="0" fontId="28" fillId="36" borderId="19" xfId="0" applyFont="1" applyFill="1" applyBorder="1" applyAlignment="1">
      <alignment horizontal="center"/>
    </xf>
    <xf numFmtId="0" fontId="28" fillId="36" borderId="13" xfId="0" applyFont="1" applyFill="1" applyBorder="1" applyAlignment="1">
      <alignment horizontal="center"/>
    </xf>
    <xf numFmtId="165" fontId="60" fillId="6" borderId="22" xfId="0" applyNumberFormat="1" applyFont="1" applyFill="1" applyBorder="1"/>
    <xf numFmtId="165" fontId="60" fillId="6" borderId="50" xfId="0" applyNumberFormat="1" applyFont="1" applyFill="1" applyBorder="1"/>
    <xf numFmtId="0" fontId="81" fillId="36" borderId="51" xfId="0" applyFont="1" applyFill="1" applyBorder="1" applyAlignment="1">
      <alignment horizontal="center" wrapText="1"/>
    </xf>
    <xf numFmtId="1" fontId="60" fillId="6" borderId="19" xfId="0" applyNumberFormat="1" applyFont="1" applyFill="1" applyBorder="1" applyAlignment="1">
      <alignment wrapText="1"/>
    </xf>
    <xf numFmtId="0" fontId="50" fillId="6" borderId="13" xfId="0" applyFont="1" applyFill="1" applyBorder="1" applyAlignment="1">
      <alignment wrapText="1"/>
    </xf>
    <xf numFmtId="0" fontId="50" fillId="6" borderId="10" xfId="0" applyFont="1" applyFill="1" applyBorder="1" applyAlignment="1">
      <alignment wrapText="1"/>
    </xf>
    <xf numFmtId="0" fontId="64" fillId="6" borderId="39" xfId="0" applyFont="1" applyFill="1" applyBorder="1" applyAlignment="1">
      <alignment wrapText="1"/>
    </xf>
    <xf numFmtId="0" fontId="64" fillId="6" borderId="40" xfId="0" applyFont="1" applyFill="1" applyBorder="1"/>
    <xf numFmtId="0" fontId="64" fillId="6" borderId="41" xfId="0" applyFont="1" applyFill="1" applyBorder="1"/>
    <xf numFmtId="0" fontId="45" fillId="16" borderId="35" xfId="0" applyFont="1" applyFill="1" applyBorder="1" applyAlignment="1">
      <alignment vertical="center"/>
    </xf>
    <xf numFmtId="0" fontId="45" fillId="16" borderId="36" xfId="0" applyFont="1" applyFill="1" applyBorder="1" applyAlignment="1">
      <alignment vertical="center"/>
    </xf>
    <xf numFmtId="0" fontId="45" fillId="16" borderId="40" xfId="0" applyFont="1" applyFill="1" applyBorder="1" applyAlignment="1">
      <alignment horizontal="right" vertical="center"/>
    </xf>
    <xf numFmtId="0" fontId="82" fillId="6" borderId="5" xfId="0" applyFont="1" applyFill="1" applyBorder="1" applyAlignment="1">
      <alignment vertical="center"/>
    </xf>
    <xf numFmtId="0" fontId="82" fillId="6" borderId="45" xfId="0" applyFont="1" applyFill="1" applyBorder="1" applyAlignment="1">
      <alignment vertical="center"/>
    </xf>
    <xf numFmtId="0" fontId="28" fillId="0" borderId="0" xfId="0" applyFont="1" applyProtection="1">
      <protection locked="0"/>
    </xf>
    <xf numFmtId="0" fontId="45" fillId="18" borderId="36" xfId="0" applyFont="1" applyFill="1" applyBorder="1" applyAlignment="1">
      <alignment vertical="center"/>
    </xf>
    <xf numFmtId="0" fontId="45" fillId="27" borderId="35" xfId="0" applyFont="1" applyFill="1" applyBorder="1" applyAlignment="1">
      <alignment vertical="center"/>
    </xf>
    <xf numFmtId="0" fontId="45" fillId="27" borderId="36" xfId="0" applyFont="1" applyFill="1" applyBorder="1" applyAlignment="1">
      <alignment vertical="center"/>
    </xf>
    <xf numFmtId="0" fontId="45" fillId="27" borderId="26" xfId="0" applyFont="1" applyFill="1" applyBorder="1" applyAlignment="1">
      <alignment vertical="center"/>
    </xf>
    <xf numFmtId="0" fontId="44" fillId="0" borderId="0" xfId="0" applyFont="1" applyAlignment="1">
      <alignment vertical="center"/>
    </xf>
    <xf numFmtId="0" fontId="45" fillId="18" borderId="39" xfId="0" applyFont="1" applyFill="1" applyBorder="1" applyAlignment="1">
      <alignment vertical="center"/>
    </xf>
    <xf numFmtId="0" fontId="45" fillId="18" borderId="40" xfId="0" applyFont="1" applyFill="1" applyBorder="1" applyAlignment="1">
      <alignment vertical="center"/>
    </xf>
    <xf numFmtId="0" fontId="72" fillId="10" borderId="44" xfId="0" applyFont="1" applyFill="1" applyBorder="1" applyAlignment="1">
      <alignment horizontal="center" vertical="center"/>
    </xf>
    <xf numFmtId="0" fontId="72" fillId="10" borderId="19" xfId="0" applyFont="1" applyFill="1" applyBorder="1" applyAlignment="1">
      <alignment horizontal="center" vertical="center"/>
    </xf>
    <xf numFmtId="49" fontId="59" fillId="6" borderId="37" xfId="0" applyNumberFormat="1" applyFont="1" applyFill="1" applyBorder="1" applyAlignment="1" applyProtection="1">
      <alignment horizontal="left" vertical="center"/>
      <protection locked="0"/>
    </xf>
    <xf numFmtId="165" fontId="75" fillId="20" borderId="19" xfId="0" applyNumberFormat="1" applyFont="1" applyFill="1" applyBorder="1" applyAlignment="1">
      <alignment horizontal="center" vertical="center"/>
    </xf>
    <xf numFmtId="0" fontId="94" fillId="0" borderId="25" xfId="0" applyFont="1" applyBorder="1" applyAlignment="1">
      <alignment vertical="center" wrapText="1"/>
    </xf>
    <xf numFmtId="0" fontId="97" fillId="38" borderId="19" xfId="0" applyFont="1" applyFill="1" applyBorder="1"/>
    <xf numFmtId="0" fontId="52" fillId="6" borderId="19" xfId="0" applyFont="1" applyFill="1" applyBorder="1" applyAlignment="1">
      <alignment vertical="center"/>
    </xf>
    <xf numFmtId="0" fontId="72" fillId="0" borderId="0" xfId="0" applyFont="1" applyAlignment="1">
      <alignment horizontal="center" vertical="center"/>
    </xf>
    <xf numFmtId="0" fontId="82" fillId="6" borderId="10" xfId="0" applyFont="1" applyFill="1" applyBorder="1" applyAlignment="1">
      <alignment vertical="center"/>
    </xf>
    <xf numFmtId="0" fontId="32" fillId="5" borderId="0" xfId="0" applyFont="1" applyFill="1" applyAlignment="1" applyProtection="1">
      <alignment horizontal="center" vertical="top"/>
      <protection locked="0"/>
    </xf>
    <xf numFmtId="0" fontId="98" fillId="0" borderId="19" xfId="0" applyFont="1" applyBorder="1" applyAlignment="1">
      <alignment horizontal="center" vertical="center"/>
    </xf>
    <xf numFmtId="0" fontId="98" fillId="0" borderId="19" xfId="0" applyFont="1" applyBorder="1" applyAlignment="1">
      <alignment horizontal="left" vertical="center"/>
    </xf>
    <xf numFmtId="0" fontId="29" fillId="15" borderId="12" xfId="0" applyFont="1" applyFill="1" applyBorder="1" applyAlignment="1">
      <alignment horizontal="center" vertical="center" wrapText="1"/>
    </xf>
    <xf numFmtId="0" fontId="29" fillId="17" borderId="12" xfId="0" applyFont="1" applyFill="1" applyBorder="1" applyAlignment="1">
      <alignment horizontal="center" vertical="center" wrapText="1"/>
    </xf>
    <xf numFmtId="0" fontId="99" fillId="0" borderId="0" xfId="0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1" xfId="0" applyFont="1" applyBorder="1"/>
    <xf numFmtId="0" fontId="28" fillId="0" borderId="2" xfId="0" applyFont="1" applyBorder="1" applyAlignment="1">
      <alignment horizontal="center"/>
    </xf>
    <xf numFmtId="0" fontId="28" fillId="0" borderId="2" xfId="0" applyFont="1" applyBorder="1"/>
    <xf numFmtId="0" fontId="28" fillId="0" borderId="3" xfId="0" applyFont="1" applyBorder="1"/>
    <xf numFmtId="0" fontId="28" fillId="5" borderId="41" xfId="0" applyFont="1" applyFill="1" applyBorder="1" applyProtection="1">
      <protection locked="0"/>
    </xf>
    <xf numFmtId="0" fontId="28" fillId="0" borderId="25" xfId="0" applyFont="1" applyBorder="1"/>
    <xf numFmtId="0" fontId="29" fillId="0" borderId="25" xfId="0" applyFont="1" applyBorder="1" applyAlignment="1">
      <alignment horizontal="center" vertical="center" wrapText="1"/>
    </xf>
    <xf numFmtId="0" fontId="29" fillId="15" borderId="10" xfId="0" applyFont="1" applyFill="1" applyBorder="1" applyAlignment="1">
      <alignment horizontal="center" vertical="center" wrapText="1"/>
    </xf>
    <xf numFmtId="0" fontId="56" fillId="5" borderId="18" xfId="0" applyFont="1" applyFill="1" applyBorder="1" applyProtection="1">
      <protection locked="0"/>
    </xf>
    <xf numFmtId="2" fontId="28" fillId="5" borderId="16" xfId="0" applyNumberFormat="1" applyFont="1" applyFill="1" applyBorder="1" applyProtection="1">
      <protection locked="0"/>
    </xf>
    <xf numFmtId="14" fontId="28" fillId="5" borderId="16" xfId="0" applyNumberFormat="1" applyFont="1" applyFill="1" applyBorder="1" applyProtection="1">
      <protection locked="0"/>
    </xf>
    <xf numFmtId="0" fontId="28" fillId="5" borderId="58" xfId="0" applyFont="1" applyFill="1" applyBorder="1" applyProtection="1">
      <protection locked="0"/>
    </xf>
    <xf numFmtId="0" fontId="56" fillId="5" borderId="24" xfId="0" applyFont="1" applyFill="1" applyBorder="1" applyProtection="1">
      <protection locked="0"/>
    </xf>
    <xf numFmtId="2" fontId="28" fillId="5" borderId="19" xfId="0" applyNumberFormat="1" applyFont="1" applyFill="1" applyBorder="1" applyProtection="1">
      <protection locked="0"/>
    </xf>
    <xf numFmtId="14" fontId="28" fillId="5" borderId="19" xfId="0" applyNumberFormat="1" applyFont="1" applyFill="1" applyBorder="1" applyProtection="1">
      <protection locked="0"/>
    </xf>
    <xf numFmtId="0" fontId="28" fillId="5" borderId="45" xfId="0" applyFont="1" applyFill="1" applyBorder="1" applyProtection="1">
      <protection locked="0"/>
    </xf>
    <xf numFmtId="0" fontId="56" fillId="5" borderId="43" xfId="0" applyFont="1" applyFill="1" applyBorder="1" applyProtection="1">
      <protection locked="0"/>
    </xf>
    <xf numFmtId="2" fontId="28" fillId="5" borderId="13" xfId="0" applyNumberFormat="1" applyFont="1" applyFill="1" applyBorder="1" applyProtection="1">
      <protection locked="0"/>
    </xf>
    <xf numFmtId="14" fontId="28" fillId="5" borderId="13" xfId="0" applyNumberFormat="1" applyFont="1" applyFill="1" applyBorder="1" applyProtection="1">
      <protection locked="0"/>
    </xf>
    <xf numFmtId="0" fontId="28" fillId="5" borderId="10" xfId="0" applyFont="1" applyFill="1" applyBorder="1" applyProtection="1">
      <protection locked="0"/>
    </xf>
    <xf numFmtId="0" fontId="29" fillId="0" borderId="0" xfId="0" applyFont="1" applyProtection="1">
      <protection locked="0"/>
    </xf>
    <xf numFmtId="164" fontId="28" fillId="0" borderId="0" xfId="0" applyNumberFormat="1" applyFont="1" applyAlignment="1">
      <alignment horizontal="center" vertical="center"/>
    </xf>
    <xf numFmtId="164" fontId="28" fillId="0" borderId="25" xfId="0" applyNumberFormat="1" applyFont="1" applyBorder="1" applyAlignment="1">
      <alignment horizontal="center" vertical="center"/>
    </xf>
    <xf numFmtId="0" fontId="29" fillId="0" borderId="6" xfId="0" applyFont="1" applyBorder="1"/>
    <xf numFmtId="0" fontId="28" fillId="0" borderId="7" xfId="0" applyFont="1" applyBorder="1" applyAlignment="1">
      <alignment horizontal="center"/>
    </xf>
    <xf numFmtId="164" fontId="28" fillId="0" borderId="7" xfId="0" applyNumberFormat="1" applyFont="1" applyBorder="1"/>
    <xf numFmtId="0" fontId="28" fillId="0" borderId="8" xfId="0" applyFont="1" applyBorder="1"/>
    <xf numFmtId="0" fontId="63" fillId="39" borderId="26" xfId="0" applyFont="1" applyFill="1" applyBorder="1" applyAlignment="1">
      <alignment horizontal="center" vertical="center" wrapText="1"/>
    </xf>
    <xf numFmtId="0" fontId="94" fillId="10" borderId="19" xfId="0" applyFont="1" applyFill="1" applyBorder="1" applyAlignment="1">
      <alignment horizontal="center" vertical="center"/>
    </xf>
    <xf numFmtId="0" fontId="94" fillId="10" borderId="19" xfId="0" applyFont="1" applyFill="1" applyBorder="1" applyAlignment="1">
      <alignment horizontal="center" vertical="center" wrapText="1"/>
    </xf>
    <xf numFmtId="0" fontId="60" fillId="6" borderId="19" xfId="0" applyFont="1" applyFill="1" applyBorder="1" applyAlignment="1">
      <alignment wrapText="1"/>
    </xf>
    <xf numFmtId="0" fontId="72" fillId="0" borderId="14" xfId="0" applyFont="1" applyBorder="1" applyAlignment="1" applyProtection="1">
      <alignment vertical="top"/>
      <protection locked="0"/>
    </xf>
    <xf numFmtId="0" fontId="94" fillId="19" borderId="19" xfId="0" applyFont="1" applyFill="1" applyBorder="1" applyAlignment="1">
      <alignment horizontal="center" vertical="center"/>
    </xf>
    <xf numFmtId="0" fontId="94" fillId="19" borderId="19" xfId="0" applyFont="1" applyFill="1" applyBorder="1" applyAlignment="1">
      <alignment horizontal="center" vertical="center" wrapText="1"/>
    </xf>
    <xf numFmtId="0" fontId="94" fillId="19" borderId="45" xfId="0" applyFont="1" applyFill="1" applyBorder="1" applyAlignment="1">
      <alignment horizontal="center" vertical="center" wrapText="1"/>
    </xf>
    <xf numFmtId="0" fontId="60" fillId="6" borderId="13" xfId="0" applyFont="1" applyFill="1" applyBorder="1" applyAlignment="1">
      <alignment wrapText="1"/>
    </xf>
    <xf numFmtId="0" fontId="60" fillId="6" borderId="10" xfId="0" applyFont="1" applyFill="1" applyBorder="1" applyAlignment="1">
      <alignment wrapText="1"/>
    </xf>
    <xf numFmtId="0" fontId="101" fillId="6" borderId="9" xfId="0" applyFont="1" applyFill="1" applyBorder="1" applyAlignment="1">
      <alignment horizontal="center"/>
    </xf>
    <xf numFmtId="10" fontId="72" fillId="6" borderId="19" xfId="0" applyNumberFormat="1" applyFont="1" applyFill="1" applyBorder="1" applyAlignment="1" applyProtection="1">
      <alignment vertical="top"/>
      <protection locked="0"/>
    </xf>
    <xf numFmtId="4" fontId="94" fillId="19" borderId="44" xfId="0" applyNumberFormat="1" applyFont="1" applyFill="1" applyBorder="1" applyAlignment="1">
      <alignment vertical="center" wrapText="1"/>
    </xf>
    <xf numFmtId="10" fontId="72" fillId="6" borderId="13" xfId="0" applyNumberFormat="1" applyFont="1" applyFill="1" applyBorder="1" applyAlignment="1" applyProtection="1">
      <alignment vertical="top"/>
      <protection locked="0"/>
    </xf>
    <xf numFmtId="0" fontId="29" fillId="17" borderId="10" xfId="0" applyFont="1" applyFill="1" applyBorder="1" applyAlignment="1">
      <alignment horizontal="center" vertical="center" wrapText="1"/>
    </xf>
    <xf numFmtId="0" fontId="94" fillId="19" borderId="19" xfId="0" applyFont="1" applyFill="1" applyBorder="1" applyAlignment="1">
      <alignment vertical="center"/>
    </xf>
    <xf numFmtId="0" fontId="94" fillId="19" borderId="44" xfId="0" applyFont="1" applyFill="1" applyBorder="1" applyAlignment="1">
      <alignment horizontal="center" vertical="center"/>
    </xf>
    <xf numFmtId="0" fontId="94" fillId="19" borderId="45" xfId="0" applyFont="1" applyFill="1" applyBorder="1" applyAlignment="1">
      <alignment horizontal="center" vertical="center"/>
    </xf>
    <xf numFmtId="0" fontId="95" fillId="6" borderId="9" xfId="0" applyFont="1" applyFill="1" applyBorder="1" applyAlignment="1">
      <alignment horizontal="center" vertical="center"/>
    </xf>
    <xf numFmtId="0" fontId="95" fillId="6" borderId="13" xfId="0" applyFont="1" applyFill="1" applyBorder="1" applyAlignment="1">
      <alignment vertical="center"/>
    </xf>
    <xf numFmtId="164" fontId="102" fillId="0" borderId="19" xfId="0" applyNumberFormat="1" applyFont="1" applyBorder="1"/>
    <xf numFmtId="164" fontId="102" fillId="40" borderId="19" xfId="0" applyNumberFormat="1" applyFont="1" applyFill="1" applyBorder="1"/>
    <xf numFmtId="164" fontId="103" fillId="41" borderId="19" xfId="0" applyNumberFormat="1" applyFont="1" applyFill="1" applyBorder="1"/>
    <xf numFmtId="164" fontId="102" fillId="34" borderId="19" xfId="0" applyNumberFormat="1" applyFont="1" applyFill="1" applyBorder="1"/>
    <xf numFmtId="164" fontId="102" fillId="0" borderId="19" xfId="0" applyNumberFormat="1" applyFont="1" applyBorder="1" applyAlignment="1">
      <alignment vertical="center"/>
    </xf>
    <xf numFmtId="164" fontId="102" fillId="36" borderId="19" xfId="0" applyNumberFormat="1" applyFont="1" applyFill="1" applyBorder="1"/>
    <xf numFmtId="164" fontId="102" fillId="42" borderId="19" xfId="0" applyNumberFormat="1" applyFont="1" applyFill="1" applyBorder="1"/>
    <xf numFmtId="44" fontId="0" fillId="0" borderId="0" xfId="0" applyNumberFormat="1"/>
    <xf numFmtId="0" fontId="104" fillId="16" borderId="19" xfId="0" applyFont="1" applyFill="1" applyBorder="1" applyAlignment="1">
      <alignment horizontal="right" vertical="center"/>
    </xf>
    <xf numFmtId="167" fontId="28" fillId="7" borderId="75" xfId="0" applyNumberFormat="1" applyFont="1" applyFill="1" applyBorder="1"/>
    <xf numFmtId="0" fontId="104" fillId="18" borderId="19" xfId="0" applyFont="1" applyFill="1" applyBorder="1" applyAlignment="1">
      <alignment vertical="center"/>
    </xf>
    <xf numFmtId="0" fontId="104" fillId="27" borderId="19" xfId="0" applyFont="1" applyFill="1" applyBorder="1" applyAlignment="1">
      <alignment vertical="center"/>
    </xf>
    <xf numFmtId="165" fontId="28" fillId="0" borderId="76" xfId="0" applyNumberFormat="1" applyFont="1" applyBorder="1"/>
    <xf numFmtId="165" fontId="28" fillId="0" borderId="23" xfId="0" applyNumberFormat="1" applyFont="1" applyBorder="1"/>
    <xf numFmtId="165" fontId="28" fillId="0" borderId="69" xfId="0" applyNumberFormat="1" applyFont="1" applyBorder="1"/>
    <xf numFmtId="165" fontId="28" fillId="0" borderId="73" xfId="0" applyNumberFormat="1" applyFont="1" applyBorder="1"/>
    <xf numFmtId="165" fontId="28" fillId="0" borderId="17" xfId="0" applyNumberFormat="1" applyFont="1" applyBorder="1"/>
    <xf numFmtId="0" fontId="21" fillId="0" borderId="0" xfId="0" applyFont="1" applyAlignment="1" applyProtection="1">
      <alignment horizontal="center" vertical="center"/>
      <protection locked="0"/>
    </xf>
    <xf numFmtId="0" fontId="72" fillId="12" borderId="33" xfId="0" applyFont="1" applyFill="1" applyBorder="1" applyAlignment="1">
      <alignment horizontal="center" vertical="center" wrapText="1"/>
    </xf>
    <xf numFmtId="0" fontId="72" fillId="12" borderId="28" xfId="0" applyFont="1" applyFill="1" applyBorder="1" applyAlignment="1">
      <alignment horizontal="center" vertical="center" wrapText="1"/>
    </xf>
    <xf numFmtId="0" fontId="72" fillId="10" borderId="27" xfId="0" applyFont="1" applyFill="1" applyBorder="1" applyAlignment="1">
      <alignment horizontal="center" vertical="center" wrapText="1"/>
    </xf>
    <xf numFmtId="0" fontId="72" fillId="10" borderId="34" xfId="0" applyFont="1" applyFill="1" applyBorder="1" applyAlignment="1">
      <alignment horizontal="center" vertical="center" wrapText="1"/>
    </xf>
    <xf numFmtId="0" fontId="72" fillId="10" borderId="30" xfId="0" applyFont="1" applyFill="1" applyBorder="1" applyAlignment="1">
      <alignment horizontal="center" vertical="center" wrapText="1"/>
    </xf>
    <xf numFmtId="0" fontId="72" fillId="11" borderId="27" xfId="0" applyFont="1" applyFill="1" applyBorder="1" applyAlignment="1">
      <alignment horizontal="center" vertical="center" wrapText="1"/>
    </xf>
    <xf numFmtId="0" fontId="72" fillId="11" borderId="34" xfId="0" applyFont="1" applyFill="1" applyBorder="1" applyAlignment="1">
      <alignment horizontal="center" vertical="center" wrapText="1"/>
    </xf>
    <xf numFmtId="0" fontId="72" fillId="11" borderId="31" xfId="0" applyFont="1" applyFill="1" applyBorder="1" applyAlignment="1">
      <alignment horizontal="center" vertical="center" wrapText="1"/>
    </xf>
    <xf numFmtId="4" fontId="72" fillId="11" borderId="27" xfId="0" applyNumberFormat="1" applyFont="1" applyFill="1" applyBorder="1" applyAlignment="1">
      <alignment horizontal="center" vertical="center" wrapText="1"/>
    </xf>
    <xf numFmtId="4" fontId="72" fillId="11" borderId="34" xfId="0" applyNumberFormat="1" applyFont="1" applyFill="1" applyBorder="1" applyAlignment="1">
      <alignment horizontal="center" vertical="center" wrapText="1"/>
    </xf>
    <xf numFmtId="4" fontId="72" fillId="11" borderId="30" xfId="0" applyNumberFormat="1" applyFont="1" applyFill="1" applyBorder="1" applyAlignment="1">
      <alignment horizontal="center" vertical="center" wrapText="1"/>
    </xf>
    <xf numFmtId="0" fontId="73" fillId="2" borderId="29" xfId="0" applyFont="1" applyFill="1" applyBorder="1" applyAlignment="1">
      <alignment horizontal="center" vertical="center"/>
    </xf>
    <xf numFmtId="0" fontId="73" fillId="2" borderId="31" xfId="0" applyFont="1" applyFill="1" applyBorder="1" applyAlignment="1">
      <alignment horizontal="center" vertical="center"/>
    </xf>
    <xf numFmtId="0" fontId="78" fillId="6" borderId="35" xfId="0" applyFont="1" applyFill="1" applyBorder="1" applyAlignment="1" applyProtection="1">
      <alignment horizontal="center" vertical="center"/>
      <protection locked="0"/>
    </xf>
    <xf numFmtId="0" fontId="78" fillId="6" borderId="36" xfId="0" applyFont="1" applyFill="1" applyBorder="1" applyAlignment="1" applyProtection="1">
      <alignment horizontal="center" vertical="center"/>
      <protection locked="0"/>
    </xf>
    <xf numFmtId="0" fontId="78" fillId="6" borderId="37" xfId="0" applyFont="1" applyFill="1" applyBorder="1" applyAlignment="1" applyProtection="1">
      <alignment horizontal="center" vertical="center"/>
      <protection locked="0"/>
    </xf>
    <xf numFmtId="0" fontId="72" fillId="10" borderId="44" xfId="0" applyFont="1" applyFill="1" applyBorder="1" applyAlignment="1">
      <alignment horizontal="center" vertical="center"/>
    </xf>
    <xf numFmtId="0" fontId="72" fillId="10" borderId="9" xfId="0" applyFont="1" applyFill="1" applyBorder="1" applyAlignment="1">
      <alignment horizontal="center" vertical="center"/>
    </xf>
    <xf numFmtId="0" fontId="72" fillId="10" borderId="1" xfId="0" applyFont="1" applyFill="1" applyBorder="1" applyAlignment="1">
      <alignment horizontal="center" vertical="center" wrapText="1"/>
    </xf>
    <xf numFmtId="0" fontId="72" fillId="10" borderId="2" xfId="0" applyFont="1" applyFill="1" applyBorder="1" applyAlignment="1">
      <alignment horizontal="center" vertical="center" wrapText="1"/>
    </xf>
    <xf numFmtId="0" fontId="72" fillId="10" borderId="3" xfId="0" applyFont="1" applyFill="1" applyBorder="1" applyAlignment="1">
      <alignment horizontal="center" vertical="center" wrapText="1"/>
    </xf>
    <xf numFmtId="0" fontId="72" fillId="10" borderId="15" xfId="0" applyFont="1" applyFill="1" applyBorder="1" applyAlignment="1">
      <alignment horizontal="center" vertical="center" wrapText="1"/>
    </xf>
    <xf numFmtId="0" fontId="72" fillId="10" borderId="17" xfId="0" applyFont="1" applyFill="1" applyBorder="1" applyAlignment="1">
      <alignment horizontal="center" vertical="center" wrapText="1"/>
    </xf>
    <xf numFmtId="0" fontId="72" fillId="10" borderId="21" xfId="0" applyFont="1" applyFill="1" applyBorder="1" applyAlignment="1">
      <alignment horizontal="center" vertical="center" wrapText="1"/>
    </xf>
    <xf numFmtId="0" fontId="72" fillId="12" borderId="1" xfId="0" applyFont="1" applyFill="1" applyBorder="1" applyAlignment="1">
      <alignment horizontal="center" vertical="center" wrapText="1"/>
    </xf>
    <xf numFmtId="0" fontId="72" fillId="12" borderId="2" xfId="0" applyFont="1" applyFill="1" applyBorder="1" applyAlignment="1">
      <alignment horizontal="center" vertical="center" wrapText="1"/>
    </xf>
    <xf numFmtId="0" fontId="72" fillId="12" borderId="37" xfId="0" applyFont="1" applyFill="1" applyBorder="1" applyAlignment="1">
      <alignment horizontal="center" vertical="center" wrapText="1"/>
    </xf>
    <xf numFmtId="0" fontId="72" fillId="10" borderId="19" xfId="0" applyFont="1" applyFill="1" applyBorder="1" applyAlignment="1">
      <alignment horizontal="center" vertical="center"/>
    </xf>
    <xf numFmtId="0" fontId="72" fillId="10" borderId="13" xfId="0" applyFont="1" applyFill="1" applyBorder="1" applyAlignment="1">
      <alignment horizontal="center" vertical="center"/>
    </xf>
    <xf numFmtId="0" fontId="44" fillId="2" borderId="4" xfId="0" applyFont="1" applyFill="1" applyBorder="1" applyAlignment="1">
      <alignment horizontal="center" vertical="center"/>
    </xf>
    <xf numFmtId="0" fontId="44" fillId="2" borderId="12" xfId="0" applyFont="1" applyFill="1" applyBorder="1" applyAlignment="1">
      <alignment horizontal="center" vertical="center"/>
    </xf>
    <xf numFmtId="0" fontId="44" fillId="2" borderId="44" xfId="0" applyFont="1" applyFill="1" applyBorder="1" applyAlignment="1">
      <alignment horizontal="center" vertical="center"/>
    </xf>
    <xf numFmtId="0" fontId="44" fillId="2" borderId="19" xfId="0" applyFont="1" applyFill="1" applyBorder="1" applyAlignment="1">
      <alignment horizontal="center" vertical="center"/>
    </xf>
    <xf numFmtId="0" fontId="44" fillId="2" borderId="51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/>
    </xf>
    <xf numFmtId="0" fontId="44" fillId="2" borderId="9" xfId="0" applyFont="1" applyFill="1" applyBorder="1" applyAlignment="1">
      <alignment horizontal="center" vertical="center"/>
    </xf>
    <xf numFmtId="0" fontId="44" fillId="2" borderId="13" xfId="0" applyFont="1" applyFill="1" applyBorder="1" applyAlignment="1">
      <alignment horizontal="center" vertical="center"/>
    </xf>
    <xf numFmtId="0" fontId="43" fillId="17" borderId="27" xfId="0" applyFont="1" applyFill="1" applyBorder="1" applyAlignment="1">
      <alignment horizontal="center" vertical="center" textRotation="255" wrapText="1"/>
    </xf>
    <xf numFmtId="0" fontId="43" fillId="17" borderId="34" xfId="0" applyFont="1" applyFill="1" applyBorder="1" applyAlignment="1">
      <alignment horizontal="center" vertical="center" textRotation="255" wrapText="1"/>
    </xf>
    <xf numFmtId="0" fontId="43" fillId="17" borderId="31" xfId="0" applyFont="1" applyFill="1" applyBorder="1" applyAlignment="1">
      <alignment horizontal="center" vertical="center" textRotation="255" wrapText="1"/>
    </xf>
    <xf numFmtId="0" fontId="67" fillId="18" borderId="27" xfId="0" applyFont="1" applyFill="1" applyBorder="1" applyAlignment="1">
      <alignment horizontal="center" vertical="center"/>
    </xf>
    <xf numFmtId="0" fontId="67" fillId="18" borderId="34" xfId="0" applyFont="1" applyFill="1" applyBorder="1" applyAlignment="1">
      <alignment horizontal="center" vertical="center"/>
    </xf>
    <xf numFmtId="0" fontId="67" fillId="18" borderId="31" xfId="0" applyFont="1" applyFill="1" applyBorder="1" applyAlignment="1">
      <alignment horizontal="center" vertical="center"/>
    </xf>
    <xf numFmtId="0" fontId="67" fillId="16" borderId="27" xfId="0" applyFont="1" applyFill="1" applyBorder="1" applyAlignment="1">
      <alignment horizontal="center" vertical="center"/>
    </xf>
    <xf numFmtId="0" fontId="67" fillId="16" borderId="34" xfId="0" applyFont="1" applyFill="1" applyBorder="1" applyAlignment="1">
      <alignment horizontal="center" vertical="center"/>
    </xf>
    <xf numFmtId="0" fontId="67" fillId="16" borderId="31" xfId="0" applyFont="1" applyFill="1" applyBorder="1" applyAlignment="1">
      <alignment horizontal="center" vertical="center"/>
    </xf>
    <xf numFmtId="0" fontId="72" fillId="10" borderId="6" xfId="0" applyFont="1" applyFill="1" applyBorder="1" applyAlignment="1">
      <alignment horizontal="center" vertical="center" wrapText="1"/>
    </xf>
    <xf numFmtId="0" fontId="72" fillId="10" borderId="7" xfId="0" applyFont="1" applyFill="1" applyBorder="1" applyAlignment="1">
      <alignment horizontal="center" vertical="center" wrapText="1"/>
    </xf>
    <xf numFmtId="0" fontId="72" fillId="10" borderId="8" xfId="0" applyFont="1" applyFill="1" applyBorder="1" applyAlignment="1">
      <alignment horizontal="center" vertical="center" wrapText="1"/>
    </xf>
    <xf numFmtId="0" fontId="72" fillId="10" borderId="31" xfId="0" applyFont="1" applyFill="1" applyBorder="1" applyAlignment="1">
      <alignment horizontal="center" vertical="center" wrapText="1"/>
    </xf>
    <xf numFmtId="0" fontId="72" fillId="10" borderId="34" xfId="0" applyFont="1" applyFill="1" applyBorder="1" applyAlignment="1">
      <alignment horizontal="center" vertical="center"/>
    </xf>
    <xf numFmtId="0" fontId="72" fillId="10" borderId="31" xfId="0" applyFont="1" applyFill="1" applyBorder="1" applyAlignment="1">
      <alignment horizontal="center" vertical="center"/>
    </xf>
    <xf numFmtId="0" fontId="43" fillId="15" borderId="27" xfId="0" applyFont="1" applyFill="1" applyBorder="1" applyAlignment="1">
      <alignment horizontal="center" vertical="center" textRotation="255"/>
    </xf>
    <xf numFmtId="0" fontId="43" fillId="15" borderId="34" xfId="0" applyFont="1" applyFill="1" applyBorder="1" applyAlignment="1">
      <alignment horizontal="center" vertical="center" textRotation="255"/>
    </xf>
    <xf numFmtId="0" fontId="43" fillId="15" borderId="31" xfId="0" applyFont="1" applyFill="1" applyBorder="1" applyAlignment="1">
      <alignment horizontal="center" vertical="center" textRotation="255"/>
    </xf>
    <xf numFmtId="0" fontId="73" fillId="10" borderId="45" xfId="0" applyFont="1" applyFill="1" applyBorder="1" applyAlignment="1">
      <alignment horizontal="center" vertical="center" wrapText="1"/>
    </xf>
    <xf numFmtId="0" fontId="43" fillId="25" borderId="27" xfId="0" applyFont="1" applyFill="1" applyBorder="1" applyAlignment="1">
      <alignment horizontal="center" vertical="center" textRotation="255" wrapText="1"/>
    </xf>
    <xf numFmtId="0" fontId="43" fillId="25" borderId="34" xfId="0" applyFont="1" applyFill="1" applyBorder="1" applyAlignment="1">
      <alignment horizontal="center" vertical="center" textRotation="255" wrapText="1"/>
    </xf>
    <xf numFmtId="0" fontId="43" fillId="25" borderId="31" xfId="0" applyFont="1" applyFill="1" applyBorder="1" applyAlignment="1">
      <alignment horizontal="center" vertical="center" textRotation="255" wrapText="1"/>
    </xf>
    <xf numFmtId="0" fontId="67" fillId="26" borderId="27" xfId="0" applyFont="1" applyFill="1" applyBorder="1" applyAlignment="1">
      <alignment horizontal="center" vertical="center"/>
    </xf>
    <xf numFmtId="0" fontId="67" fillId="26" borderId="34" xfId="0" applyFont="1" applyFill="1" applyBorder="1" applyAlignment="1">
      <alignment horizontal="center" vertical="center"/>
    </xf>
    <xf numFmtId="0" fontId="67" fillId="26" borderId="31" xfId="0" applyFont="1" applyFill="1" applyBorder="1" applyAlignment="1">
      <alignment horizontal="center" vertical="center"/>
    </xf>
    <xf numFmtId="0" fontId="32" fillId="5" borderId="1" xfId="0" applyFont="1" applyFill="1" applyBorder="1" applyAlignment="1" applyProtection="1">
      <alignment horizontal="left" vertical="top"/>
      <protection locked="0"/>
    </xf>
    <xf numFmtId="0" fontId="32" fillId="5" borderId="2" xfId="0" applyFont="1" applyFill="1" applyBorder="1" applyAlignment="1" applyProtection="1">
      <alignment horizontal="left" vertical="top"/>
      <protection locked="0"/>
    </xf>
    <xf numFmtId="0" fontId="32" fillId="5" borderId="3" xfId="0" applyFont="1" applyFill="1" applyBorder="1" applyAlignment="1" applyProtection="1">
      <alignment horizontal="left" vertical="top"/>
      <protection locked="0"/>
    </xf>
    <xf numFmtId="0" fontId="32" fillId="5" borderId="14" xfId="0" applyFont="1" applyFill="1" applyBorder="1" applyAlignment="1" applyProtection="1">
      <alignment horizontal="left" vertical="top"/>
      <protection locked="0"/>
    </xf>
    <xf numFmtId="0" fontId="32" fillId="5" borderId="0" xfId="0" applyFont="1" applyFill="1" applyAlignment="1" applyProtection="1">
      <alignment horizontal="left" vertical="top"/>
      <protection locked="0"/>
    </xf>
    <xf numFmtId="0" fontId="32" fillId="5" borderId="25" xfId="0" applyFont="1" applyFill="1" applyBorder="1" applyAlignment="1" applyProtection="1">
      <alignment horizontal="left" vertical="top"/>
      <protection locked="0"/>
    </xf>
    <xf numFmtId="0" fontId="32" fillId="5" borderId="6" xfId="0" applyFont="1" applyFill="1" applyBorder="1" applyAlignment="1" applyProtection="1">
      <alignment horizontal="left" vertical="top"/>
      <protection locked="0"/>
    </xf>
    <xf numFmtId="0" fontId="32" fillId="5" borderId="7" xfId="0" applyFont="1" applyFill="1" applyBorder="1" applyAlignment="1" applyProtection="1">
      <alignment horizontal="left" vertical="top"/>
      <protection locked="0"/>
    </xf>
    <xf numFmtId="0" fontId="32" fillId="5" borderId="8" xfId="0" applyFont="1" applyFill="1" applyBorder="1" applyAlignment="1" applyProtection="1">
      <alignment horizontal="left" vertical="top"/>
      <protection locked="0"/>
    </xf>
    <xf numFmtId="0" fontId="58" fillId="8" borderId="35" xfId="0" applyFont="1" applyFill="1" applyBorder="1" applyAlignment="1">
      <alignment horizontal="center" vertical="center"/>
    </xf>
    <xf numFmtId="0" fontId="58" fillId="8" borderId="36" xfId="0" applyFont="1" applyFill="1" applyBorder="1" applyAlignment="1">
      <alignment horizontal="center" vertical="center"/>
    </xf>
    <xf numFmtId="0" fontId="58" fillId="8" borderId="37" xfId="0" applyFont="1" applyFill="1" applyBorder="1" applyAlignment="1">
      <alignment horizontal="center" vertical="center"/>
    </xf>
    <xf numFmtId="0" fontId="38" fillId="8" borderId="35" xfId="0" applyFont="1" applyFill="1" applyBorder="1" applyAlignment="1">
      <alignment horizontal="center" vertical="center"/>
    </xf>
    <xf numFmtId="0" fontId="38" fillId="8" borderId="36" xfId="0" applyFont="1" applyFill="1" applyBorder="1" applyAlignment="1">
      <alignment horizontal="center" vertical="center"/>
    </xf>
    <xf numFmtId="0" fontId="38" fillId="8" borderId="37" xfId="0" applyFont="1" applyFill="1" applyBorder="1" applyAlignment="1">
      <alignment horizontal="center" vertical="center"/>
    </xf>
    <xf numFmtId="0" fontId="32" fillId="5" borderId="1" xfId="0" applyFont="1" applyFill="1" applyBorder="1" applyAlignment="1" applyProtection="1">
      <alignment horizontal="center" vertical="top"/>
      <protection locked="0"/>
    </xf>
    <xf numFmtId="0" fontId="32" fillId="5" borderId="2" xfId="0" applyFont="1" applyFill="1" applyBorder="1" applyAlignment="1" applyProtection="1">
      <alignment horizontal="center" vertical="top"/>
      <protection locked="0"/>
    </xf>
    <xf numFmtId="0" fontId="32" fillId="5" borderId="3" xfId="0" applyFont="1" applyFill="1" applyBorder="1" applyAlignment="1" applyProtection="1">
      <alignment horizontal="center" vertical="top"/>
      <protection locked="0"/>
    </xf>
    <xf numFmtId="0" fontId="32" fillId="5" borderId="14" xfId="0" applyFont="1" applyFill="1" applyBorder="1" applyAlignment="1" applyProtection="1">
      <alignment horizontal="center" vertical="top"/>
      <protection locked="0"/>
    </xf>
    <xf numFmtId="0" fontId="32" fillId="5" borderId="0" xfId="0" applyFont="1" applyFill="1" applyAlignment="1" applyProtection="1">
      <alignment horizontal="center" vertical="top"/>
      <protection locked="0"/>
    </xf>
    <xf numFmtId="0" fontId="32" fillId="5" borderId="25" xfId="0" applyFont="1" applyFill="1" applyBorder="1" applyAlignment="1" applyProtection="1">
      <alignment horizontal="center" vertical="top"/>
      <protection locked="0"/>
    </xf>
    <xf numFmtId="0" fontId="32" fillId="5" borderId="6" xfId="0" applyFont="1" applyFill="1" applyBorder="1" applyAlignment="1" applyProtection="1">
      <alignment horizontal="center" vertical="top"/>
      <protection locked="0"/>
    </xf>
    <xf numFmtId="0" fontId="32" fillId="5" borderId="7" xfId="0" applyFont="1" applyFill="1" applyBorder="1" applyAlignment="1" applyProtection="1">
      <alignment horizontal="center" vertical="top"/>
      <protection locked="0"/>
    </xf>
    <xf numFmtId="0" fontId="32" fillId="5" borderId="8" xfId="0" applyFont="1" applyFill="1" applyBorder="1" applyAlignment="1" applyProtection="1">
      <alignment horizontal="center" vertical="top"/>
      <protection locked="0"/>
    </xf>
    <xf numFmtId="0" fontId="44" fillId="5" borderId="35" xfId="0" applyFont="1" applyFill="1" applyBorder="1" applyAlignment="1" applyProtection="1">
      <alignment horizontal="center" vertical="center" wrapText="1"/>
      <protection locked="0"/>
    </xf>
    <xf numFmtId="0" fontId="44" fillId="5" borderId="36" xfId="0" applyFont="1" applyFill="1" applyBorder="1" applyAlignment="1" applyProtection="1">
      <alignment horizontal="center" vertical="center" wrapText="1"/>
      <protection locked="0"/>
    </xf>
    <xf numFmtId="0" fontId="44" fillId="5" borderId="37" xfId="0" applyFont="1" applyFill="1" applyBorder="1" applyAlignment="1" applyProtection="1">
      <alignment horizontal="center" vertical="center" wrapText="1"/>
      <protection locked="0"/>
    </xf>
    <xf numFmtId="0" fontId="59" fillId="5" borderId="35" xfId="0" applyFont="1" applyFill="1" applyBorder="1" applyAlignment="1" applyProtection="1">
      <alignment horizontal="left" vertical="center"/>
      <protection locked="0"/>
    </xf>
    <xf numFmtId="0" fontId="59" fillId="5" borderId="36" xfId="0" applyFont="1" applyFill="1" applyBorder="1" applyAlignment="1" applyProtection="1">
      <alignment horizontal="left" vertical="center"/>
      <protection locked="0"/>
    </xf>
    <xf numFmtId="0" fontId="59" fillId="5" borderId="37" xfId="0" applyFont="1" applyFill="1" applyBorder="1" applyAlignment="1" applyProtection="1">
      <alignment horizontal="left" vertical="center"/>
      <protection locked="0"/>
    </xf>
    <xf numFmtId="0" fontId="32" fillId="2" borderId="35" xfId="0" applyFont="1" applyFill="1" applyBorder="1" applyAlignment="1">
      <alignment horizontal="left" vertical="center"/>
    </xf>
    <xf numFmtId="0" fontId="32" fillId="2" borderId="36" xfId="0" applyFont="1" applyFill="1" applyBorder="1" applyAlignment="1">
      <alignment horizontal="left" vertical="center"/>
    </xf>
    <xf numFmtId="0" fontId="32" fillId="2" borderId="37" xfId="0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wrapText="1"/>
    </xf>
    <xf numFmtId="0" fontId="44" fillId="2" borderId="36" xfId="0" applyFont="1" applyFill="1" applyBorder="1" applyAlignment="1">
      <alignment horizontal="center" wrapText="1"/>
    </xf>
    <xf numFmtId="0" fontId="72" fillId="10" borderId="4" xfId="0" applyFont="1" applyFill="1" applyBorder="1" applyAlignment="1">
      <alignment horizontal="center" vertical="center" wrapText="1"/>
    </xf>
    <xf numFmtId="0" fontId="72" fillId="10" borderId="12" xfId="0" applyFont="1" applyFill="1" applyBorder="1" applyAlignment="1">
      <alignment horizontal="center" vertical="center" wrapText="1"/>
    </xf>
    <xf numFmtId="0" fontId="72" fillId="10" borderId="5" xfId="0" applyFont="1" applyFill="1" applyBorder="1" applyAlignment="1">
      <alignment horizontal="center" vertical="center" wrapText="1"/>
    </xf>
    <xf numFmtId="0" fontId="72" fillId="10" borderId="44" xfId="0" applyFont="1" applyFill="1" applyBorder="1" applyAlignment="1">
      <alignment horizontal="center" vertical="center" wrapText="1"/>
    </xf>
    <xf numFmtId="0" fontId="72" fillId="10" borderId="19" xfId="0" applyFont="1" applyFill="1" applyBorder="1" applyAlignment="1">
      <alignment horizontal="center" vertical="center" wrapText="1"/>
    </xf>
    <xf numFmtId="0" fontId="72" fillId="10" borderId="45" xfId="0" applyFont="1" applyFill="1" applyBorder="1" applyAlignment="1">
      <alignment horizontal="center" vertical="center" wrapText="1"/>
    </xf>
    <xf numFmtId="0" fontId="104" fillId="16" borderId="51" xfId="0" applyFont="1" applyFill="1" applyBorder="1" applyAlignment="1">
      <alignment horizontal="center" vertical="center"/>
    </xf>
    <xf numFmtId="0" fontId="104" fillId="16" borderId="38" xfId="0" applyFont="1" applyFill="1" applyBorder="1" applyAlignment="1">
      <alignment horizontal="center" vertical="center"/>
    </xf>
    <xf numFmtId="0" fontId="104" fillId="16" borderId="56" xfId="0" applyFont="1" applyFill="1" applyBorder="1" applyAlignment="1">
      <alignment horizontal="center" vertical="center"/>
    </xf>
    <xf numFmtId="0" fontId="104" fillId="18" borderId="51" xfId="0" applyFont="1" applyFill="1" applyBorder="1" applyAlignment="1">
      <alignment horizontal="center" vertical="center"/>
    </xf>
    <xf numFmtId="0" fontId="104" fillId="18" borderId="38" xfId="0" applyFont="1" applyFill="1" applyBorder="1" applyAlignment="1">
      <alignment horizontal="center" vertical="center"/>
    </xf>
    <xf numFmtId="0" fontId="104" fillId="18" borderId="56" xfId="0" applyFont="1" applyFill="1" applyBorder="1" applyAlignment="1">
      <alignment horizontal="center" vertical="center"/>
    </xf>
    <xf numFmtId="0" fontId="104" fillId="27" borderId="51" xfId="0" applyFont="1" applyFill="1" applyBorder="1" applyAlignment="1">
      <alignment horizontal="center" vertical="center"/>
    </xf>
    <xf numFmtId="0" fontId="104" fillId="27" borderId="38" xfId="0" applyFont="1" applyFill="1" applyBorder="1" applyAlignment="1">
      <alignment horizontal="center" vertical="center"/>
    </xf>
    <xf numFmtId="0" fontId="104" fillId="27" borderId="56" xfId="0" applyFont="1" applyFill="1" applyBorder="1" applyAlignment="1">
      <alignment horizontal="center" vertical="center"/>
    </xf>
    <xf numFmtId="0" fontId="32" fillId="8" borderId="35" xfId="0" applyFont="1" applyFill="1" applyBorder="1" applyAlignment="1">
      <alignment horizontal="center" vertical="center" wrapText="1"/>
    </xf>
    <xf numFmtId="0" fontId="32" fillId="8" borderId="36" xfId="0" applyFont="1" applyFill="1" applyBorder="1" applyAlignment="1">
      <alignment horizontal="center" vertical="center" wrapText="1"/>
    </xf>
    <xf numFmtId="0" fontId="32" fillId="8" borderId="37" xfId="0" applyFont="1" applyFill="1" applyBorder="1" applyAlignment="1">
      <alignment horizontal="center" vertical="center" wrapText="1"/>
    </xf>
    <xf numFmtId="0" fontId="44" fillId="2" borderId="35" xfId="0" applyFont="1" applyFill="1" applyBorder="1" applyAlignment="1">
      <alignment horizontal="center" vertical="center"/>
    </xf>
    <xf numFmtId="0" fontId="44" fillId="2" borderId="36" xfId="0" applyFont="1" applyFill="1" applyBorder="1" applyAlignment="1">
      <alignment horizontal="center" vertical="center"/>
    </xf>
    <xf numFmtId="0" fontId="29" fillId="15" borderId="27" xfId="0" applyFont="1" applyFill="1" applyBorder="1" applyAlignment="1">
      <alignment horizontal="center" vertical="center" wrapText="1"/>
    </xf>
    <xf numFmtId="0" fontId="29" fillId="15" borderId="30" xfId="0" applyFont="1" applyFill="1" applyBorder="1" applyAlignment="1">
      <alignment horizontal="center" vertical="center" wrapText="1"/>
    </xf>
    <xf numFmtId="0" fontId="44" fillId="2" borderId="35" xfId="0" applyFont="1" applyFill="1" applyBorder="1" applyAlignment="1">
      <alignment horizontal="center" vertical="center" wrapText="1"/>
    </xf>
    <xf numFmtId="0" fontId="44" fillId="2" borderId="36" xfId="0" applyFont="1" applyFill="1" applyBorder="1" applyAlignment="1">
      <alignment horizontal="center" vertical="center" wrapText="1"/>
    </xf>
    <xf numFmtId="0" fontId="44" fillId="2" borderId="37" xfId="0" applyFont="1" applyFill="1" applyBorder="1" applyAlignment="1">
      <alignment horizontal="center" vertical="center" wrapText="1"/>
    </xf>
    <xf numFmtId="0" fontId="32" fillId="8" borderId="35" xfId="0" applyFont="1" applyFill="1" applyBorder="1" applyAlignment="1">
      <alignment horizontal="center" vertical="center"/>
    </xf>
    <xf numFmtId="0" fontId="32" fillId="8" borderId="36" xfId="0" applyFont="1" applyFill="1" applyBorder="1" applyAlignment="1">
      <alignment horizontal="center" vertical="center"/>
    </xf>
    <xf numFmtId="0" fontId="52" fillId="5" borderId="35" xfId="0" applyFont="1" applyFill="1" applyBorder="1" applyAlignment="1" applyProtection="1">
      <alignment horizontal="center" vertical="center"/>
      <protection locked="0"/>
    </xf>
    <xf numFmtId="0" fontId="52" fillId="5" borderId="37" xfId="0" applyFont="1" applyFill="1" applyBorder="1" applyAlignment="1" applyProtection="1">
      <alignment horizontal="center" vertical="center"/>
      <protection locked="0"/>
    </xf>
    <xf numFmtId="0" fontId="72" fillId="5" borderId="1" xfId="0" applyFont="1" applyFill="1" applyBorder="1" applyAlignment="1" applyProtection="1">
      <alignment horizontal="center" vertical="top"/>
      <protection locked="0"/>
    </xf>
    <xf numFmtId="0" fontId="72" fillId="5" borderId="3" xfId="0" applyFont="1" applyFill="1" applyBorder="1" applyAlignment="1" applyProtection="1">
      <alignment horizontal="center" vertical="top"/>
      <protection locked="0"/>
    </xf>
    <xf numFmtId="0" fontId="72" fillId="5" borderId="14" xfId="0" applyFont="1" applyFill="1" applyBorder="1" applyAlignment="1" applyProtection="1">
      <alignment horizontal="center" vertical="top"/>
      <protection locked="0"/>
    </xf>
    <xf numFmtId="0" fontId="72" fillId="5" borderId="25" xfId="0" applyFont="1" applyFill="1" applyBorder="1" applyAlignment="1" applyProtection="1">
      <alignment horizontal="center" vertical="top"/>
      <protection locked="0"/>
    </xf>
    <xf numFmtId="0" fontId="72" fillId="5" borderId="6" xfId="0" applyFont="1" applyFill="1" applyBorder="1" applyAlignment="1" applyProtection="1">
      <alignment horizontal="center" vertical="top"/>
      <protection locked="0"/>
    </xf>
    <xf numFmtId="0" fontId="72" fillId="5" borderId="8" xfId="0" applyFont="1" applyFill="1" applyBorder="1" applyAlignment="1" applyProtection="1">
      <alignment horizontal="center" vertical="top"/>
      <protection locked="0"/>
    </xf>
    <xf numFmtId="0" fontId="29" fillId="24" borderId="27" xfId="0" applyFont="1" applyFill="1" applyBorder="1" applyAlignment="1">
      <alignment horizontal="center" vertical="center" wrapText="1"/>
    </xf>
    <xf numFmtId="0" fontId="29" fillId="24" borderId="30" xfId="0" applyFont="1" applyFill="1" applyBorder="1" applyAlignment="1">
      <alignment horizontal="center" vertical="center" wrapText="1"/>
    </xf>
    <xf numFmtId="0" fontId="45" fillId="5" borderId="36" xfId="0" applyFont="1" applyFill="1" applyBorder="1" applyAlignment="1">
      <alignment horizontal="center" vertical="center"/>
    </xf>
    <xf numFmtId="0" fontId="45" fillId="5" borderId="37" xfId="0" applyFont="1" applyFill="1" applyBorder="1" applyAlignment="1">
      <alignment horizontal="center" vertical="center"/>
    </xf>
    <xf numFmtId="0" fontId="45" fillId="18" borderId="35" xfId="0" applyFont="1" applyFill="1" applyBorder="1" applyAlignment="1">
      <alignment horizontal="center" vertical="center"/>
    </xf>
    <xf numFmtId="0" fontId="45" fillId="18" borderId="37" xfId="0" applyFont="1" applyFill="1" applyBorder="1" applyAlignment="1">
      <alignment horizontal="center" vertical="center"/>
    </xf>
    <xf numFmtId="0" fontId="45" fillId="5" borderId="62" xfId="0" applyFont="1" applyFill="1" applyBorder="1" applyAlignment="1">
      <alignment horizontal="center" vertical="center"/>
    </xf>
    <xf numFmtId="0" fontId="29" fillId="7" borderId="35" xfId="0" applyFont="1" applyFill="1" applyBorder="1" applyAlignment="1">
      <alignment horizontal="center" vertical="center"/>
    </xf>
    <xf numFmtId="0" fontId="29" fillId="7" borderId="36" xfId="0" applyFont="1" applyFill="1" applyBorder="1" applyAlignment="1">
      <alignment horizontal="center" vertical="center"/>
    </xf>
    <xf numFmtId="0" fontId="29" fillId="7" borderId="37" xfId="0" applyFont="1" applyFill="1" applyBorder="1" applyAlignment="1">
      <alignment horizontal="center" vertical="center"/>
    </xf>
    <xf numFmtId="0" fontId="41" fillId="15" borderId="27" xfId="0" applyFont="1" applyFill="1" applyBorder="1" applyAlignment="1">
      <alignment horizontal="center" vertical="center" textRotation="255"/>
    </xf>
    <xf numFmtId="0" fontId="41" fillId="15" borderId="34" xfId="0" applyFont="1" applyFill="1" applyBorder="1" applyAlignment="1">
      <alignment horizontal="center" vertical="center" textRotation="255"/>
    </xf>
    <xf numFmtId="0" fontId="41" fillId="15" borderId="31" xfId="0" applyFont="1" applyFill="1" applyBorder="1" applyAlignment="1">
      <alignment horizontal="center" vertical="center" textRotation="255"/>
    </xf>
    <xf numFmtId="0" fontId="41" fillId="17" borderId="27" xfId="0" applyFont="1" applyFill="1" applyBorder="1" applyAlignment="1">
      <alignment horizontal="center" vertical="center" textRotation="255"/>
    </xf>
    <xf numFmtId="0" fontId="41" fillId="17" borderId="34" xfId="0" applyFont="1" applyFill="1" applyBorder="1" applyAlignment="1">
      <alignment horizontal="center" vertical="center" textRotation="255"/>
    </xf>
    <xf numFmtId="0" fontId="41" fillId="17" borderId="31" xfId="0" applyFont="1" applyFill="1" applyBorder="1" applyAlignment="1">
      <alignment horizontal="center" vertical="center" textRotation="255"/>
    </xf>
    <xf numFmtId="0" fontId="29" fillId="17" borderId="27" xfId="0" applyFont="1" applyFill="1" applyBorder="1" applyAlignment="1">
      <alignment horizontal="center" vertical="center" wrapText="1"/>
    </xf>
    <xf numFmtId="0" fontId="29" fillId="17" borderId="30" xfId="0" applyFont="1" applyFill="1" applyBorder="1" applyAlignment="1">
      <alignment horizontal="center" vertical="center" wrapText="1"/>
    </xf>
    <xf numFmtId="0" fontId="72" fillId="5" borderId="1" xfId="0" applyFont="1" applyFill="1" applyBorder="1" applyAlignment="1" applyProtection="1">
      <alignment horizontal="left" vertical="top"/>
      <protection locked="0"/>
    </xf>
    <xf numFmtId="0" fontId="72" fillId="5" borderId="2" xfId="0" applyFont="1" applyFill="1" applyBorder="1" applyAlignment="1" applyProtection="1">
      <alignment horizontal="left" vertical="top"/>
      <protection locked="0"/>
    </xf>
    <xf numFmtId="0" fontId="72" fillId="5" borderId="3" xfId="0" applyFont="1" applyFill="1" applyBorder="1" applyAlignment="1" applyProtection="1">
      <alignment horizontal="left" vertical="top"/>
      <protection locked="0"/>
    </xf>
    <xf numFmtId="0" fontId="72" fillId="5" borderId="6" xfId="0" applyFont="1" applyFill="1" applyBorder="1" applyAlignment="1" applyProtection="1">
      <alignment horizontal="left" vertical="top"/>
      <protection locked="0"/>
    </xf>
    <xf numFmtId="0" fontId="72" fillId="5" borderId="7" xfId="0" applyFont="1" applyFill="1" applyBorder="1" applyAlignment="1" applyProtection="1">
      <alignment horizontal="left" vertical="top"/>
      <protection locked="0"/>
    </xf>
    <xf numFmtId="0" fontId="72" fillId="5" borderId="8" xfId="0" applyFont="1" applyFill="1" applyBorder="1" applyAlignment="1" applyProtection="1">
      <alignment horizontal="left" vertical="top"/>
      <protection locked="0"/>
    </xf>
    <xf numFmtId="0" fontId="29" fillId="7" borderId="35" xfId="0" applyFont="1" applyFill="1" applyBorder="1" applyAlignment="1">
      <alignment horizontal="center"/>
    </xf>
    <xf numFmtId="0" fontId="29" fillId="7" borderId="36" xfId="0" applyFont="1" applyFill="1" applyBorder="1" applyAlignment="1">
      <alignment horizontal="center"/>
    </xf>
    <xf numFmtId="0" fontId="41" fillId="24" borderId="27" xfId="0" applyFont="1" applyFill="1" applyBorder="1" applyAlignment="1">
      <alignment horizontal="center" vertical="center" textRotation="255"/>
    </xf>
    <xf numFmtId="0" fontId="41" fillId="24" borderId="34" xfId="0" applyFont="1" applyFill="1" applyBorder="1" applyAlignment="1">
      <alignment horizontal="center" vertical="center" textRotation="255"/>
    </xf>
    <xf numFmtId="0" fontId="41" fillId="24" borderId="31" xfId="0" applyFont="1" applyFill="1" applyBorder="1" applyAlignment="1">
      <alignment horizontal="center" vertical="center" textRotation="255"/>
    </xf>
    <xf numFmtId="0" fontId="29" fillId="7" borderId="37" xfId="0" applyFont="1" applyFill="1" applyBorder="1" applyAlignment="1">
      <alignment horizontal="center"/>
    </xf>
    <xf numFmtId="0" fontId="96" fillId="16" borderId="35" xfId="0" applyFont="1" applyFill="1" applyBorder="1" applyAlignment="1">
      <alignment horizontal="center" vertical="center"/>
    </xf>
    <xf numFmtId="0" fontId="96" fillId="16" borderId="63" xfId="0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center" vertical="center"/>
    </xf>
    <xf numFmtId="0" fontId="44" fillId="2" borderId="64" xfId="0" applyFont="1" applyFill="1" applyBorder="1" applyAlignment="1">
      <alignment horizontal="center" vertical="center"/>
    </xf>
    <xf numFmtId="0" fontId="44" fillId="2" borderId="14" xfId="0" applyFont="1" applyFill="1" applyBorder="1" applyAlignment="1">
      <alignment horizontal="center" vertical="center"/>
    </xf>
    <xf numFmtId="0" fontId="44" fillId="2" borderId="66" xfId="0" applyFont="1" applyFill="1" applyBorder="1" applyAlignment="1">
      <alignment horizontal="center" vertical="center"/>
    </xf>
    <xf numFmtId="0" fontId="44" fillId="2" borderId="6" xfId="0" applyFont="1" applyFill="1" applyBorder="1" applyAlignment="1">
      <alignment horizontal="center" vertical="center"/>
    </xf>
    <xf numFmtId="0" fontId="44" fillId="2" borderId="65" xfId="0" applyFont="1" applyFill="1" applyBorder="1" applyAlignment="1">
      <alignment horizontal="center" vertical="center"/>
    </xf>
    <xf numFmtId="0" fontId="44" fillId="5" borderId="1" xfId="0" applyFont="1" applyFill="1" applyBorder="1" applyAlignment="1" applyProtection="1">
      <alignment horizontal="center" vertical="top"/>
      <protection locked="0"/>
    </xf>
    <xf numFmtId="0" fontId="44" fillId="5" borderId="3" xfId="0" applyFont="1" applyFill="1" applyBorder="1" applyAlignment="1" applyProtection="1">
      <alignment horizontal="center" vertical="top"/>
      <protection locked="0"/>
    </xf>
    <xf numFmtId="0" fontId="44" fillId="5" borderId="14" xfId="0" applyFont="1" applyFill="1" applyBorder="1" applyAlignment="1" applyProtection="1">
      <alignment horizontal="center" vertical="top"/>
      <protection locked="0"/>
    </xf>
    <xf numFmtId="0" fontId="44" fillId="5" borderId="25" xfId="0" applyFont="1" applyFill="1" applyBorder="1" applyAlignment="1" applyProtection="1">
      <alignment horizontal="center" vertical="top"/>
      <protection locked="0"/>
    </xf>
    <xf numFmtId="0" fontId="44" fillId="5" borderId="6" xfId="0" applyFont="1" applyFill="1" applyBorder="1" applyAlignment="1" applyProtection="1">
      <alignment horizontal="center" vertical="top"/>
      <protection locked="0"/>
    </xf>
    <xf numFmtId="0" fontId="44" fillId="5" borderId="8" xfId="0" applyFont="1" applyFill="1" applyBorder="1" applyAlignment="1" applyProtection="1">
      <alignment horizontal="center" vertical="top"/>
      <protection locked="0"/>
    </xf>
    <xf numFmtId="0" fontId="32" fillId="8" borderId="37" xfId="0" applyFont="1" applyFill="1" applyBorder="1" applyAlignment="1">
      <alignment horizontal="center" vertical="center"/>
    </xf>
    <xf numFmtId="0" fontId="44" fillId="2" borderId="37" xfId="0" applyFont="1" applyFill="1" applyBorder="1" applyAlignment="1">
      <alignment horizontal="center" vertical="center"/>
    </xf>
    <xf numFmtId="0" fontId="45" fillId="5" borderId="40" xfId="0" applyFont="1" applyFill="1" applyBorder="1" applyAlignment="1" applyProtection="1">
      <alignment horizontal="center" vertical="center"/>
      <protection locked="0"/>
    </xf>
    <xf numFmtId="0" fontId="45" fillId="5" borderId="41" xfId="0" applyFont="1" applyFill="1" applyBorder="1" applyAlignment="1" applyProtection="1">
      <alignment horizontal="center" vertical="center"/>
      <protection locked="0"/>
    </xf>
    <xf numFmtId="0" fontId="45" fillId="5" borderId="62" xfId="0" applyFont="1" applyFill="1" applyBorder="1" applyAlignment="1" applyProtection="1">
      <alignment horizontal="center" vertical="center"/>
      <protection locked="0"/>
    </xf>
    <xf numFmtId="0" fontId="45" fillId="5" borderId="37" xfId="0" applyFont="1" applyFill="1" applyBorder="1" applyAlignment="1" applyProtection="1">
      <alignment horizontal="center" vertical="center"/>
      <protection locked="0"/>
    </xf>
    <xf numFmtId="0" fontId="59" fillId="5" borderId="35" xfId="0" applyFont="1" applyFill="1" applyBorder="1" applyAlignment="1" applyProtection="1">
      <alignment horizontal="center" vertical="center"/>
      <protection locked="0"/>
    </xf>
    <xf numFmtId="0" fontId="59" fillId="5" borderId="36" xfId="0" applyFont="1" applyFill="1" applyBorder="1" applyAlignment="1" applyProtection="1">
      <alignment horizontal="center" vertical="center"/>
      <protection locked="0"/>
    </xf>
    <xf numFmtId="0" fontId="59" fillId="5" borderId="37" xfId="0" applyFont="1" applyFill="1" applyBorder="1" applyAlignment="1" applyProtection="1">
      <alignment horizontal="center" vertical="center"/>
      <protection locked="0"/>
    </xf>
    <xf numFmtId="0" fontId="83" fillId="35" borderId="35" xfId="0" applyFont="1" applyFill="1" applyBorder="1" applyAlignment="1">
      <alignment horizontal="center" vertical="center"/>
    </xf>
    <xf numFmtId="0" fontId="83" fillId="35" borderId="36" xfId="0" applyFont="1" applyFill="1" applyBorder="1" applyAlignment="1">
      <alignment horizontal="center" vertical="center"/>
    </xf>
    <xf numFmtId="0" fontId="43" fillId="32" borderId="27" xfId="0" applyFont="1" applyFill="1" applyBorder="1" applyAlignment="1">
      <alignment horizontal="center" vertical="center" textRotation="255"/>
    </xf>
    <xf numFmtId="0" fontId="43" fillId="32" borderId="34" xfId="0" applyFont="1" applyFill="1" applyBorder="1" applyAlignment="1">
      <alignment horizontal="center" vertical="center" textRotation="255"/>
    </xf>
    <xf numFmtId="0" fontId="43" fillId="32" borderId="31" xfId="0" applyFont="1" applyFill="1" applyBorder="1" applyAlignment="1">
      <alignment horizontal="center" vertical="center" textRotation="255"/>
    </xf>
    <xf numFmtId="0" fontId="67" fillId="33" borderId="27" xfId="0" applyFont="1" applyFill="1" applyBorder="1" applyAlignment="1">
      <alignment horizontal="center" vertical="center"/>
    </xf>
    <xf numFmtId="0" fontId="67" fillId="33" borderId="34" xfId="0" applyFont="1" applyFill="1" applyBorder="1" applyAlignment="1">
      <alignment horizontal="center" vertical="center"/>
    </xf>
    <xf numFmtId="0" fontId="67" fillId="33" borderId="31" xfId="0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44" fillId="2" borderId="7" xfId="0" applyFont="1" applyFill="1" applyBorder="1" applyAlignment="1">
      <alignment horizontal="center" vertical="center"/>
    </xf>
    <xf numFmtId="0" fontId="72" fillId="12" borderId="3" xfId="0" applyFont="1" applyFill="1" applyBorder="1" applyAlignment="1">
      <alignment horizontal="center" vertical="center" wrapText="1"/>
    </xf>
    <xf numFmtId="0" fontId="72" fillId="12" borderId="14" xfId="0" applyFont="1" applyFill="1" applyBorder="1" applyAlignment="1">
      <alignment horizontal="center" vertical="center" wrapText="1"/>
    </xf>
    <xf numFmtId="0" fontId="72" fillId="12" borderId="0" xfId="0" applyFont="1" applyFill="1" applyAlignment="1">
      <alignment horizontal="center" vertical="center" wrapText="1"/>
    </xf>
    <xf numFmtId="0" fontId="72" fillId="12" borderId="25" xfId="0" applyFont="1" applyFill="1" applyBorder="1" applyAlignment="1">
      <alignment horizontal="center" vertical="center" wrapText="1"/>
    </xf>
    <xf numFmtId="0" fontId="72" fillId="12" borderId="15" xfId="0" applyFont="1" applyFill="1" applyBorder="1" applyAlignment="1">
      <alignment horizontal="center" vertical="center" wrapText="1"/>
    </xf>
    <xf numFmtId="0" fontId="72" fillId="12" borderId="17" xfId="0" applyFont="1" applyFill="1" applyBorder="1" applyAlignment="1">
      <alignment horizontal="center" vertical="center" wrapText="1"/>
    </xf>
    <xf numFmtId="0" fontId="72" fillId="12" borderId="21" xfId="0" applyFont="1" applyFill="1" applyBorder="1" applyAlignment="1">
      <alignment horizontal="center" vertical="center" wrapText="1"/>
    </xf>
    <xf numFmtId="49" fontId="59" fillId="6" borderId="35" xfId="0" applyNumberFormat="1" applyFont="1" applyFill="1" applyBorder="1" applyAlignment="1" applyProtection="1">
      <alignment horizontal="left" vertical="center"/>
      <protection locked="0"/>
    </xf>
    <xf numFmtId="49" fontId="59" fillId="6" borderId="36" xfId="0" applyNumberFormat="1" applyFont="1" applyFill="1" applyBorder="1" applyAlignment="1" applyProtection="1">
      <alignment horizontal="left" vertical="center"/>
      <protection locked="0"/>
    </xf>
    <xf numFmtId="49" fontId="59" fillId="6" borderId="37" xfId="0" applyNumberFormat="1" applyFont="1" applyFill="1" applyBorder="1" applyAlignment="1" applyProtection="1">
      <alignment horizontal="left" vertical="center"/>
      <protection locked="0"/>
    </xf>
    <xf numFmtId="165" fontId="60" fillId="6" borderId="49" xfId="0" applyNumberFormat="1" applyFont="1" applyFill="1" applyBorder="1" applyAlignment="1">
      <alignment horizontal="center"/>
    </xf>
    <xf numFmtId="165" fontId="60" fillId="6" borderId="46" xfId="0" applyNumberFormat="1" applyFont="1" applyFill="1" applyBorder="1" applyAlignment="1">
      <alignment horizontal="center"/>
    </xf>
    <xf numFmtId="0" fontId="82" fillId="19" borderId="19" xfId="0" applyFont="1" applyFill="1" applyBorder="1" applyAlignment="1">
      <alignment horizontal="center" vertical="center" wrapText="1"/>
    </xf>
    <xf numFmtId="4" fontId="32" fillId="31" borderId="4" xfId="0" applyNumberFormat="1" applyFont="1" applyFill="1" applyBorder="1" applyAlignment="1">
      <alignment horizontal="center" vertical="center" wrapText="1"/>
    </xf>
    <xf numFmtId="4" fontId="32" fillId="31" borderId="12" xfId="0" applyNumberFormat="1" applyFont="1" applyFill="1" applyBorder="1" applyAlignment="1">
      <alignment horizontal="center" vertical="center" wrapText="1"/>
    </xf>
    <xf numFmtId="4" fontId="32" fillId="31" borderId="5" xfId="0" applyNumberFormat="1" applyFont="1" applyFill="1" applyBorder="1" applyAlignment="1">
      <alignment horizontal="center" vertical="center" wrapText="1"/>
    </xf>
    <xf numFmtId="165" fontId="60" fillId="6" borderId="19" xfId="0" applyNumberFormat="1" applyFont="1" applyFill="1" applyBorder="1" applyAlignment="1">
      <alignment horizontal="center"/>
    </xf>
    <xf numFmtId="0" fontId="85" fillId="13" borderId="1" xfId="0" applyFont="1" applyFill="1" applyBorder="1" applyAlignment="1" applyProtection="1">
      <alignment horizontal="left" vertical="top" wrapText="1"/>
      <protection locked="0"/>
    </xf>
    <xf numFmtId="0" fontId="85" fillId="13" borderId="2" xfId="0" applyFont="1" applyFill="1" applyBorder="1" applyAlignment="1" applyProtection="1">
      <alignment horizontal="left" vertical="top" wrapText="1"/>
      <protection locked="0"/>
    </xf>
    <xf numFmtId="0" fontId="85" fillId="13" borderId="3" xfId="0" applyFont="1" applyFill="1" applyBorder="1" applyAlignment="1" applyProtection="1">
      <alignment horizontal="left" vertical="top" wrapText="1"/>
      <protection locked="0"/>
    </xf>
    <xf numFmtId="0" fontId="85" fillId="13" borderId="14" xfId="0" applyFont="1" applyFill="1" applyBorder="1" applyAlignment="1" applyProtection="1">
      <alignment horizontal="left" vertical="top" wrapText="1"/>
      <protection locked="0"/>
    </xf>
    <xf numFmtId="0" fontId="85" fillId="13" borderId="0" xfId="0" applyFont="1" applyFill="1" applyAlignment="1" applyProtection="1">
      <alignment horizontal="left" vertical="top" wrapText="1"/>
      <protection locked="0"/>
    </xf>
    <xf numFmtId="0" fontId="85" fillId="13" borderId="25" xfId="0" applyFont="1" applyFill="1" applyBorder="1" applyAlignment="1" applyProtection="1">
      <alignment horizontal="left" vertical="top" wrapText="1"/>
      <protection locked="0"/>
    </xf>
    <xf numFmtId="0" fontId="85" fillId="13" borderId="6" xfId="0" applyFont="1" applyFill="1" applyBorder="1" applyAlignment="1" applyProtection="1">
      <alignment horizontal="left" vertical="top" wrapText="1"/>
      <protection locked="0"/>
    </xf>
    <xf numFmtId="0" fontId="85" fillId="13" borderId="7" xfId="0" applyFont="1" applyFill="1" applyBorder="1" applyAlignment="1" applyProtection="1">
      <alignment horizontal="left" vertical="top" wrapText="1"/>
      <protection locked="0"/>
    </xf>
    <xf numFmtId="0" fontId="85" fillId="13" borderId="8" xfId="0" applyFont="1" applyFill="1" applyBorder="1" applyAlignment="1" applyProtection="1">
      <alignment horizontal="left" vertical="top" wrapText="1"/>
      <protection locked="0"/>
    </xf>
    <xf numFmtId="165" fontId="75" fillId="20" borderId="19" xfId="0" applyNumberFormat="1" applyFont="1" applyFill="1" applyBorder="1" applyAlignment="1">
      <alignment horizontal="center" vertical="center"/>
    </xf>
    <xf numFmtId="0" fontId="78" fillId="11" borderId="35" xfId="0" applyFont="1" applyFill="1" applyBorder="1" applyAlignment="1">
      <alignment horizontal="center" vertical="center" wrapText="1"/>
    </xf>
    <xf numFmtId="0" fontId="78" fillId="11" borderId="36" xfId="0" applyFont="1" applyFill="1" applyBorder="1" applyAlignment="1">
      <alignment horizontal="center" vertical="center" wrapText="1"/>
    </xf>
    <xf numFmtId="0" fontId="78" fillId="11" borderId="37" xfId="0" applyFont="1" applyFill="1" applyBorder="1" applyAlignment="1">
      <alignment horizontal="center" vertical="center" wrapText="1"/>
    </xf>
    <xf numFmtId="0" fontId="85" fillId="11" borderId="72" xfId="0" applyFont="1" applyFill="1" applyBorder="1" applyAlignment="1">
      <alignment vertical="top"/>
    </xf>
    <xf numFmtId="0" fontId="85" fillId="11" borderId="73" xfId="0" applyFont="1" applyFill="1" applyBorder="1" applyAlignment="1">
      <alignment vertical="top"/>
    </xf>
    <xf numFmtId="0" fontId="85" fillId="11" borderId="52" xfId="0" applyFont="1" applyFill="1" applyBorder="1" applyAlignment="1">
      <alignment vertical="top"/>
    </xf>
    <xf numFmtId="0" fontId="85" fillId="11" borderId="68" xfId="0" applyFont="1" applyFill="1" applyBorder="1" applyAlignment="1">
      <alignment vertical="top"/>
    </xf>
    <xf numFmtId="0" fontId="85" fillId="11" borderId="69" xfId="0" applyFont="1" applyFill="1" applyBorder="1" applyAlignment="1">
      <alignment vertical="top"/>
    </xf>
    <xf numFmtId="0" fontId="85" fillId="11" borderId="60" xfId="0" applyFont="1" applyFill="1" applyBorder="1" applyAlignment="1">
      <alignment vertical="top"/>
    </xf>
    <xf numFmtId="165" fontId="60" fillId="6" borderId="22" xfId="0" applyNumberFormat="1" applyFont="1" applyFill="1" applyBorder="1" applyAlignment="1">
      <alignment horizontal="center" vertical="center"/>
    </xf>
    <xf numFmtId="165" fontId="60" fillId="6" borderId="57" xfId="0" applyNumberFormat="1" applyFont="1" applyFill="1" applyBorder="1" applyAlignment="1">
      <alignment horizontal="center" vertical="center"/>
    </xf>
    <xf numFmtId="165" fontId="60" fillId="6" borderId="49" xfId="0" applyNumberFormat="1" applyFont="1" applyFill="1" applyBorder="1" applyAlignment="1">
      <alignment horizontal="center" vertical="center"/>
    </xf>
    <xf numFmtId="165" fontId="60" fillId="6" borderId="46" xfId="0" applyNumberFormat="1" applyFont="1" applyFill="1" applyBorder="1" applyAlignment="1">
      <alignment horizontal="center" vertical="center"/>
    </xf>
    <xf numFmtId="165" fontId="60" fillId="6" borderId="67" xfId="0" applyNumberFormat="1" applyFont="1" applyFill="1" applyBorder="1" applyAlignment="1">
      <alignment horizontal="center" vertical="center"/>
    </xf>
    <xf numFmtId="165" fontId="60" fillId="6" borderId="65" xfId="0" applyNumberFormat="1" applyFont="1" applyFill="1" applyBorder="1" applyAlignment="1">
      <alignment horizontal="center" vertical="center"/>
    </xf>
    <xf numFmtId="0" fontId="85" fillId="11" borderId="4" xfId="0" applyFont="1" applyFill="1" applyBorder="1" applyAlignment="1">
      <alignment horizontal="center" vertical="center" wrapText="1"/>
    </xf>
    <xf numFmtId="0" fontId="85" fillId="11" borderId="12" xfId="0" applyFont="1" applyFill="1" applyBorder="1" applyAlignment="1">
      <alignment horizontal="center" vertical="center" wrapText="1"/>
    </xf>
    <xf numFmtId="0" fontId="85" fillId="11" borderId="5" xfId="0" applyFont="1" applyFill="1" applyBorder="1" applyAlignment="1">
      <alignment horizontal="center" vertical="center" wrapText="1"/>
    </xf>
    <xf numFmtId="4" fontId="93" fillId="19" borderId="24" xfId="0" applyNumberFormat="1" applyFont="1" applyFill="1" applyBorder="1" applyAlignment="1">
      <alignment horizontal="center" vertical="center" wrapText="1"/>
    </xf>
    <xf numFmtId="4" fontId="93" fillId="19" borderId="20" xfId="0" applyNumberFormat="1" applyFont="1" applyFill="1" applyBorder="1" applyAlignment="1">
      <alignment horizontal="center" vertical="center" wrapText="1"/>
    </xf>
    <xf numFmtId="165" fontId="46" fillId="6" borderId="13" xfId="0" applyNumberFormat="1" applyFont="1" applyFill="1" applyBorder="1" applyAlignment="1">
      <alignment horizontal="center"/>
    </xf>
    <xf numFmtId="165" fontId="86" fillId="6" borderId="19" xfId="0" applyNumberFormat="1" applyFont="1" applyFill="1" applyBorder="1" applyAlignment="1">
      <alignment horizontal="center" vertical="center"/>
    </xf>
    <xf numFmtId="0" fontId="78" fillId="11" borderId="68" xfId="0" applyFont="1" applyFill="1" applyBorder="1" applyAlignment="1">
      <alignment horizontal="center" vertical="center"/>
    </xf>
    <xf numFmtId="0" fontId="78" fillId="11" borderId="69" xfId="0" applyFont="1" applyFill="1" applyBorder="1" applyAlignment="1">
      <alignment horizontal="center" vertical="center"/>
    </xf>
    <xf numFmtId="0" fontId="78" fillId="11" borderId="60" xfId="0" applyFont="1" applyFill="1" applyBorder="1" applyAlignment="1">
      <alignment horizontal="center" vertical="center"/>
    </xf>
    <xf numFmtId="0" fontId="72" fillId="10" borderId="24" xfId="0" applyFont="1" applyFill="1" applyBorder="1" applyAlignment="1">
      <alignment horizontal="center" vertical="center"/>
    </xf>
    <xf numFmtId="0" fontId="72" fillId="10" borderId="20" xfId="0" applyFont="1" applyFill="1" applyBorder="1" applyAlignment="1">
      <alignment horizontal="center" vertical="center"/>
    </xf>
    <xf numFmtId="0" fontId="39" fillId="9" borderId="24" xfId="0" applyFont="1" applyFill="1" applyBorder="1" applyAlignment="1">
      <alignment horizontal="center" vertical="center"/>
    </xf>
    <xf numFmtId="0" fontId="39" fillId="9" borderId="20" xfId="0" applyFont="1" applyFill="1" applyBorder="1" applyAlignment="1">
      <alignment horizontal="center" vertical="center"/>
    </xf>
    <xf numFmtId="0" fontId="78" fillId="5" borderId="1" xfId="0" applyFont="1" applyFill="1" applyBorder="1" applyAlignment="1" applyProtection="1">
      <alignment horizontal="left" vertical="top" wrapText="1"/>
      <protection locked="0"/>
    </xf>
    <xf numFmtId="0" fontId="78" fillId="5" borderId="2" xfId="0" applyFont="1" applyFill="1" applyBorder="1" applyAlignment="1" applyProtection="1">
      <alignment horizontal="left" vertical="top" wrapText="1"/>
      <protection locked="0"/>
    </xf>
    <xf numFmtId="0" fontId="78" fillId="5" borderId="3" xfId="0" applyFont="1" applyFill="1" applyBorder="1" applyAlignment="1" applyProtection="1">
      <alignment horizontal="left" vertical="top" wrapText="1"/>
      <protection locked="0"/>
    </xf>
    <xf numFmtId="0" fontId="78" fillId="5" borderId="14" xfId="0" applyFont="1" applyFill="1" applyBorder="1" applyAlignment="1" applyProtection="1">
      <alignment horizontal="left" vertical="top" wrapText="1"/>
      <protection locked="0"/>
    </xf>
    <xf numFmtId="0" fontId="78" fillId="5" borderId="0" xfId="0" applyFont="1" applyFill="1" applyAlignment="1" applyProtection="1">
      <alignment horizontal="left" vertical="top" wrapText="1"/>
      <protection locked="0"/>
    </xf>
    <xf numFmtId="0" fontId="78" fillId="5" borderId="25" xfId="0" applyFont="1" applyFill="1" applyBorder="1" applyAlignment="1" applyProtection="1">
      <alignment horizontal="left" vertical="top" wrapText="1"/>
      <protection locked="0"/>
    </xf>
    <xf numFmtId="0" fontId="78" fillId="5" borderId="6" xfId="0" applyFont="1" applyFill="1" applyBorder="1" applyAlignment="1" applyProtection="1">
      <alignment horizontal="left" vertical="top" wrapText="1"/>
      <protection locked="0"/>
    </xf>
    <xf numFmtId="0" fontId="78" fillId="5" borderId="7" xfId="0" applyFont="1" applyFill="1" applyBorder="1" applyAlignment="1" applyProtection="1">
      <alignment horizontal="left" vertical="top" wrapText="1"/>
      <protection locked="0"/>
    </xf>
    <xf numFmtId="0" fontId="78" fillId="5" borderId="8" xfId="0" applyFont="1" applyFill="1" applyBorder="1" applyAlignment="1" applyProtection="1">
      <alignment horizontal="left" vertical="top" wrapText="1"/>
      <protection locked="0"/>
    </xf>
    <xf numFmtId="0" fontId="85" fillId="11" borderId="35" xfId="0" applyFont="1" applyFill="1" applyBorder="1" applyAlignment="1">
      <alignment horizontal="center" vertical="center" wrapText="1"/>
    </xf>
    <xf numFmtId="0" fontId="85" fillId="11" borderId="36" xfId="0" applyFont="1" applyFill="1" applyBorder="1" applyAlignment="1">
      <alignment horizontal="center" vertical="center" wrapText="1"/>
    </xf>
    <xf numFmtId="0" fontId="85" fillId="11" borderId="63" xfId="0" applyFont="1" applyFill="1" applyBorder="1" applyAlignment="1">
      <alignment horizontal="center" vertical="center" wrapText="1"/>
    </xf>
    <xf numFmtId="0" fontId="38" fillId="8" borderId="35" xfId="0" applyFont="1" applyFill="1" applyBorder="1" applyAlignment="1">
      <alignment horizontal="center" vertical="center" wrapText="1"/>
    </xf>
    <xf numFmtId="0" fontId="38" fillId="8" borderId="36" xfId="0" applyFont="1" applyFill="1" applyBorder="1" applyAlignment="1">
      <alignment horizontal="center" vertical="center" wrapText="1"/>
    </xf>
    <xf numFmtId="0" fontId="38" fillId="8" borderId="37" xfId="0" applyFont="1" applyFill="1" applyBorder="1" applyAlignment="1">
      <alignment horizontal="center" vertical="center" wrapText="1"/>
    </xf>
    <xf numFmtId="4" fontId="32" fillId="11" borderId="4" xfId="0" applyNumberFormat="1" applyFont="1" applyFill="1" applyBorder="1" applyAlignment="1">
      <alignment horizontal="center" vertical="center" wrapText="1"/>
    </xf>
    <xf numFmtId="4" fontId="32" fillId="11" borderId="12" xfId="0" applyNumberFormat="1" applyFont="1" applyFill="1" applyBorder="1" applyAlignment="1">
      <alignment horizontal="center" vertical="center" wrapText="1"/>
    </xf>
    <xf numFmtId="4" fontId="32" fillId="11" borderId="5" xfId="0" applyNumberFormat="1" applyFont="1" applyFill="1" applyBorder="1" applyAlignment="1">
      <alignment horizontal="center" vertical="center" wrapText="1"/>
    </xf>
    <xf numFmtId="4" fontId="32" fillId="11" borderId="44" xfId="0" applyNumberFormat="1" applyFont="1" applyFill="1" applyBorder="1" applyAlignment="1">
      <alignment horizontal="center" vertical="center" wrapText="1"/>
    </xf>
    <xf numFmtId="4" fontId="32" fillId="11" borderId="19" xfId="0" applyNumberFormat="1" applyFont="1" applyFill="1" applyBorder="1" applyAlignment="1">
      <alignment horizontal="center" vertical="center" wrapText="1"/>
    </xf>
    <xf numFmtId="4" fontId="32" fillId="11" borderId="45" xfId="0" applyNumberFormat="1" applyFont="1" applyFill="1" applyBorder="1" applyAlignment="1">
      <alignment horizontal="center" vertical="center" wrapText="1"/>
    </xf>
    <xf numFmtId="0" fontId="38" fillId="2" borderId="39" xfId="0" applyFont="1" applyFill="1" applyBorder="1" applyAlignment="1">
      <alignment horizontal="center" vertical="center"/>
    </xf>
    <xf numFmtId="0" fontId="38" fillId="2" borderId="40" xfId="0" applyFont="1" applyFill="1" applyBorder="1" applyAlignment="1">
      <alignment horizontal="center" vertical="center"/>
    </xf>
    <xf numFmtId="4" fontId="94" fillId="19" borderId="44" xfId="0" applyNumberFormat="1" applyFont="1" applyFill="1" applyBorder="1" applyAlignment="1">
      <alignment horizontal="center" vertical="center" wrapText="1"/>
    </xf>
    <xf numFmtId="0" fontId="60" fillId="6" borderId="19" xfId="0" applyFont="1" applyFill="1" applyBorder="1" applyAlignment="1">
      <alignment horizontal="center" wrapText="1"/>
    </xf>
    <xf numFmtId="0" fontId="50" fillId="6" borderId="13" xfId="0" applyFont="1" applyFill="1" applyBorder="1" applyAlignment="1">
      <alignment horizontal="center" wrapText="1"/>
    </xf>
    <xf numFmtId="165" fontId="60" fillId="6" borderId="50" xfId="0" applyNumberFormat="1" applyFont="1" applyFill="1" applyBorder="1" applyAlignment="1">
      <alignment horizontal="center" vertical="center"/>
    </xf>
    <xf numFmtId="165" fontId="60" fillId="6" borderId="61" xfId="0" applyNumberFormat="1" applyFont="1" applyFill="1" applyBorder="1" applyAlignment="1">
      <alignment horizontal="center" vertical="center"/>
    </xf>
    <xf numFmtId="0" fontId="81" fillId="36" borderId="51" xfId="0" applyFont="1" applyFill="1" applyBorder="1" applyAlignment="1">
      <alignment horizontal="center" vertical="center" wrapText="1"/>
    </xf>
    <xf numFmtId="0" fontId="81" fillId="36" borderId="42" xfId="0" applyFont="1" applyFill="1" applyBorder="1" applyAlignment="1">
      <alignment horizontal="center" vertical="center" wrapText="1"/>
    </xf>
    <xf numFmtId="165" fontId="75" fillId="20" borderId="24" xfId="0" applyNumberFormat="1" applyFont="1" applyFill="1" applyBorder="1" applyAlignment="1">
      <alignment horizontal="center" vertical="center"/>
    </xf>
    <xf numFmtId="165" fontId="75" fillId="20" borderId="20" xfId="0" applyNumberFormat="1" applyFont="1" applyFill="1" applyBorder="1" applyAlignment="1">
      <alignment horizontal="center" vertical="center"/>
    </xf>
    <xf numFmtId="165" fontId="46" fillId="6" borderId="43" xfId="0" applyNumberFormat="1" applyFont="1" applyFill="1" applyBorder="1" applyAlignment="1">
      <alignment horizontal="center"/>
    </xf>
    <xf numFmtId="165" fontId="46" fillId="6" borderId="52" xfId="0" applyNumberFormat="1" applyFont="1" applyFill="1" applyBorder="1" applyAlignment="1">
      <alignment horizontal="center"/>
    </xf>
    <xf numFmtId="165" fontId="88" fillId="6" borderId="62" xfId="0" applyNumberFormat="1" applyFont="1" applyFill="1" applyBorder="1" applyAlignment="1">
      <alignment horizontal="center"/>
    </xf>
    <xf numFmtId="165" fontId="88" fillId="6" borderId="63" xfId="0" applyNumberFormat="1" applyFont="1" applyFill="1" applyBorder="1" applyAlignment="1">
      <alignment horizontal="center"/>
    </xf>
    <xf numFmtId="0" fontId="32" fillId="2" borderId="35" xfId="0" applyFont="1" applyFill="1" applyBorder="1" applyAlignment="1">
      <alignment horizontal="center" vertical="center"/>
    </xf>
    <xf numFmtId="0" fontId="32" fillId="2" borderId="37" xfId="0" applyFont="1" applyFill="1" applyBorder="1" applyAlignment="1">
      <alignment horizontal="center" vertical="center"/>
    </xf>
    <xf numFmtId="0" fontId="32" fillId="5" borderId="35" xfId="0" applyFont="1" applyFill="1" applyBorder="1" applyAlignment="1" applyProtection="1">
      <alignment horizontal="center" vertical="center" wrapText="1"/>
      <protection locked="0"/>
    </xf>
    <xf numFmtId="0" fontId="32" fillId="5" borderId="36" xfId="0" applyFont="1" applyFill="1" applyBorder="1" applyAlignment="1" applyProtection="1">
      <alignment horizontal="center" vertical="center" wrapText="1"/>
      <protection locked="0"/>
    </xf>
    <xf numFmtId="0" fontId="32" fillId="5" borderId="37" xfId="0" applyFont="1" applyFill="1" applyBorder="1" applyAlignment="1" applyProtection="1">
      <alignment horizontal="center" vertical="center" wrapText="1"/>
      <protection locked="0"/>
    </xf>
    <xf numFmtId="165" fontId="29" fillId="6" borderId="13" xfId="0" applyNumberFormat="1" applyFont="1" applyFill="1" applyBorder="1" applyAlignment="1">
      <alignment horizontal="center"/>
    </xf>
    <xf numFmtId="0" fontId="58" fillId="11" borderId="4" xfId="0" applyFont="1" applyFill="1" applyBorder="1" applyAlignment="1">
      <alignment horizontal="center" vertical="center" wrapText="1"/>
    </xf>
    <xf numFmtId="0" fontId="58" fillId="11" borderId="12" xfId="0" applyFont="1" applyFill="1" applyBorder="1" applyAlignment="1">
      <alignment horizontal="center" vertical="center" wrapText="1"/>
    </xf>
    <xf numFmtId="0" fontId="58" fillId="11" borderId="9" xfId="0" applyFont="1" applyFill="1" applyBorder="1" applyAlignment="1">
      <alignment horizontal="center" vertical="center" wrapText="1"/>
    </xf>
    <xf numFmtId="0" fontId="58" fillId="11" borderId="13" xfId="0" applyFont="1" applyFill="1" applyBorder="1" applyAlignment="1">
      <alignment horizontal="center" vertical="center" wrapText="1"/>
    </xf>
    <xf numFmtId="0" fontId="94" fillId="19" borderId="19" xfId="0" applyFont="1" applyFill="1" applyBorder="1" applyAlignment="1">
      <alignment horizontal="center" vertical="center"/>
    </xf>
    <xf numFmtId="0" fontId="60" fillId="6" borderId="13" xfId="0" applyFont="1" applyFill="1" applyBorder="1" applyAlignment="1">
      <alignment horizontal="center" wrapText="1"/>
    </xf>
    <xf numFmtId="0" fontId="72" fillId="0" borderId="19" xfId="0" applyFont="1" applyBorder="1" applyAlignment="1" applyProtection="1">
      <alignment horizontal="center" vertical="top"/>
      <protection locked="0"/>
    </xf>
    <xf numFmtId="0" fontId="72" fillId="0" borderId="13" xfId="0" applyFont="1" applyBorder="1" applyAlignment="1" applyProtection="1">
      <alignment horizontal="center" vertical="top"/>
      <protection locked="0"/>
    </xf>
    <xf numFmtId="0" fontId="94" fillId="19" borderId="19" xfId="0" applyFont="1" applyFill="1" applyBorder="1" applyAlignment="1">
      <alignment horizontal="center" vertical="center" wrapText="1"/>
    </xf>
    <xf numFmtId="0" fontId="80" fillId="6" borderId="19" xfId="0" applyFont="1" applyFill="1" applyBorder="1" applyAlignment="1" applyProtection="1">
      <alignment horizontal="center" vertical="top"/>
      <protection locked="0"/>
    </xf>
    <xf numFmtId="0" fontId="85" fillId="11" borderId="68" xfId="0" applyFont="1" applyFill="1" applyBorder="1" applyAlignment="1">
      <alignment horizontal="center" vertical="center" wrapText="1"/>
    </xf>
    <xf numFmtId="0" fontId="85" fillId="11" borderId="69" xfId="0" applyFont="1" applyFill="1" applyBorder="1" applyAlignment="1">
      <alignment horizontal="center" vertical="center" wrapText="1"/>
    </xf>
    <xf numFmtId="0" fontId="85" fillId="11" borderId="70" xfId="0" applyFont="1" applyFill="1" applyBorder="1" applyAlignment="1">
      <alignment horizontal="center" vertical="center" wrapText="1"/>
    </xf>
    <xf numFmtId="0" fontId="94" fillId="19" borderId="49" xfId="0" applyFont="1" applyFill="1" applyBorder="1" applyAlignment="1">
      <alignment horizontal="center" vertical="center"/>
    </xf>
    <xf numFmtId="0" fontId="94" fillId="19" borderId="46" xfId="0" applyFont="1" applyFill="1" applyBorder="1" applyAlignment="1">
      <alignment horizontal="center" vertical="center"/>
    </xf>
    <xf numFmtId="0" fontId="94" fillId="10" borderId="44" xfId="0" applyFont="1" applyFill="1" applyBorder="1" applyAlignment="1">
      <alignment horizontal="center" vertical="center"/>
    </xf>
    <xf numFmtId="0" fontId="94" fillId="10" borderId="19" xfId="0" applyFont="1" applyFill="1" applyBorder="1" applyAlignment="1">
      <alignment horizontal="center" vertical="center"/>
    </xf>
    <xf numFmtId="0" fontId="100" fillId="10" borderId="19" xfId="0" applyFont="1" applyFill="1" applyBorder="1" applyAlignment="1">
      <alignment horizontal="center" vertical="center"/>
    </xf>
    <xf numFmtId="0" fontId="60" fillId="6" borderId="24" xfId="0" applyFont="1" applyFill="1" applyBorder="1" applyAlignment="1">
      <alignment horizontal="center" wrapText="1"/>
    </xf>
    <xf numFmtId="0" fontId="60" fillId="6" borderId="20" xfId="0" applyFont="1" applyFill="1" applyBorder="1" applyAlignment="1">
      <alignment horizontal="center" wrapText="1"/>
    </xf>
    <xf numFmtId="0" fontId="50" fillId="6" borderId="43" xfId="0" applyFont="1" applyFill="1" applyBorder="1" applyAlignment="1">
      <alignment horizontal="center" wrapText="1"/>
    </xf>
    <xf numFmtId="0" fontId="50" fillId="6" borderId="52" xfId="0" applyFont="1" applyFill="1" applyBorder="1" applyAlignment="1">
      <alignment horizontal="center" wrapText="1"/>
    </xf>
    <xf numFmtId="0" fontId="100" fillId="10" borderId="45" xfId="0" applyFont="1" applyFill="1" applyBorder="1" applyAlignment="1">
      <alignment horizontal="center" vertical="center"/>
    </xf>
    <xf numFmtId="0" fontId="94" fillId="10" borderId="19" xfId="0" applyFont="1" applyFill="1" applyBorder="1" applyAlignment="1">
      <alignment horizontal="center" vertical="center" wrapText="1"/>
    </xf>
    <xf numFmtId="0" fontId="94" fillId="10" borderId="45" xfId="0" applyFont="1" applyFill="1" applyBorder="1" applyAlignment="1">
      <alignment horizontal="center" vertical="center" wrapText="1"/>
    </xf>
    <xf numFmtId="0" fontId="94" fillId="19" borderId="45" xfId="0" applyFont="1" applyFill="1" applyBorder="1" applyAlignment="1">
      <alignment horizontal="center" vertical="center" wrapText="1"/>
    </xf>
    <xf numFmtId="4" fontId="72" fillId="19" borderId="4" xfId="0" applyNumberFormat="1" applyFont="1" applyFill="1" applyBorder="1" applyAlignment="1">
      <alignment horizontal="center" vertical="center" wrapText="1"/>
    </xf>
    <xf numFmtId="4" fontId="72" fillId="19" borderId="12" xfId="0" applyNumberFormat="1" applyFont="1" applyFill="1" applyBorder="1" applyAlignment="1">
      <alignment horizontal="center" vertical="center" wrapText="1"/>
    </xf>
    <xf numFmtId="4" fontId="72" fillId="19" borderId="5" xfId="0" applyNumberFormat="1" applyFont="1" applyFill="1" applyBorder="1" applyAlignment="1">
      <alignment horizontal="center" vertical="center" wrapText="1"/>
    </xf>
    <xf numFmtId="0" fontId="29" fillId="15" borderId="4" xfId="0" applyFont="1" applyFill="1" applyBorder="1" applyAlignment="1">
      <alignment horizontal="center" vertical="center" wrapText="1"/>
    </xf>
    <xf numFmtId="0" fontId="29" fillId="15" borderId="9" xfId="0" applyFont="1" applyFill="1" applyBorder="1" applyAlignment="1">
      <alignment horizontal="center" vertical="center" wrapText="1"/>
    </xf>
    <xf numFmtId="0" fontId="29" fillId="15" borderId="12" xfId="0" applyFont="1" applyFill="1" applyBorder="1" applyAlignment="1">
      <alignment horizontal="center" vertical="center" wrapText="1"/>
    </xf>
    <xf numFmtId="0" fontId="29" fillId="15" borderId="13" xfId="0" applyFont="1" applyFill="1" applyBorder="1" applyAlignment="1">
      <alignment horizontal="center" vertical="center" wrapText="1"/>
    </xf>
    <xf numFmtId="0" fontId="29" fillId="15" borderId="38" xfId="0" applyFont="1" applyFill="1" applyBorder="1" applyAlignment="1">
      <alignment horizontal="center" vertical="center"/>
    </xf>
    <xf numFmtId="0" fontId="29" fillId="15" borderId="42" xfId="0" applyFont="1" applyFill="1" applyBorder="1" applyAlignment="1">
      <alignment horizontal="center" vertical="center"/>
    </xf>
    <xf numFmtId="0" fontId="29" fillId="5" borderId="36" xfId="0" applyFont="1" applyFill="1" applyBorder="1" applyAlignment="1" applyProtection="1">
      <alignment horizontal="center"/>
      <protection locked="0"/>
    </xf>
    <xf numFmtId="0" fontId="29" fillId="5" borderId="37" xfId="0" applyFont="1" applyFill="1" applyBorder="1" applyAlignment="1" applyProtection="1">
      <alignment horizontal="center"/>
      <protection locked="0"/>
    </xf>
    <xf numFmtId="0" fontId="29" fillId="15" borderId="39" xfId="0" applyFont="1" applyFill="1" applyBorder="1" applyAlignment="1">
      <alignment horizontal="center"/>
    </xf>
    <xf numFmtId="0" fontId="29" fillId="15" borderId="40" xfId="0" applyFont="1" applyFill="1" applyBorder="1" applyAlignment="1">
      <alignment horizontal="center"/>
    </xf>
    <xf numFmtId="0" fontId="56" fillId="6" borderId="40" xfId="0" applyFont="1" applyFill="1" applyBorder="1" applyAlignment="1">
      <alignment horizontal="center"/>
    </xf>
    <xf numFmtId="0" fontId="56" fillId="6" borderId="41" xfId="0" applyFont="1" applyFill="1" applyBorder="1" applyAlignment="1">
      <alignment horizontal="center"/>
    </xf>
    <xf numFmtId="0" fontId="28" fillId="5" borderId="35" xfId="0" applyFont="1" applyFill="1" applyBorder="1" applyAlignment="1" applyProtection="1">
      <alignment horizontal="center"/>
      <protection locked="0"/>
    </xf>
    <xf numFmtId="0" fontId="28" fillId="5" borderId="37" xfId="0" applyFont="1" applyFill="1" applyBorder="1" applyAlignment="1" applyProtection="1">
      <alignment horizontal="center"/>
      <protection locked="0"/>
    </xf>
    <xf numFmtId="0" fontId="66" fillId="15" borderId="35" xfId="0" applyFont="1" applyFill="1" applyBorder="1" applyAlignment="1">
      <alignment horizontal="center" wrapText="1"/>
    </xf>
    <xf numFmtId="0" fontId="65" fillId="15" borderId="36" xfId="0" applyFont="1" applyFill="1" applyBorder="1" applyAlignment="1">
      <alignment horizontal="center" wrapText="1"/>
    </xf>
    <xf numFmtId="0" fontId="65" fillId="15" borderId="37" xfId="0" applyFont="1" applyFill="1" applyBorder="1" applyAlignment="1">
      <alignment horizontal="center" wrapText="1"/>
    </xf>
    <xf numFmtId="165" fontId="56" fillId="6" borderId="35" xfId="0" applyNumberFormat="1" applyFont="1" applyFill="1" applyBorder="1" applyAlignment="1">
      <alignment horizontal="center"/>
    </xf>
    <xf numFmtId="165" fontId="56" fillId="6" borderId="36" xfId="0" applyNumberFormat="1" applyFont="1" applyFill="1" applyBorder="1" applyAlignment="1">
      <alignment horizontal="center"/>
    </xf>
    <xf numFmtId="165" fontId="56" fillId="6" borderId="37" xfId="0" applyNumberFormat="1" applyFont="1" applyFill="1" applyBorder="1" applyAlignment="1">
      <alignment horizontal="center"/>
    </xf>
    <xf numFmtId="0" fontId="50" fillId="15" borderId="35" xfId="0" applyFont="1" applyFill="1" applyBorder="1" applyAlignment="1">
      <alignment horizontal="center" wrapText="1"/>
    </xf>
    <xf numFmtId="0" fontId="50" fillId="15" borderId="37" xfId="0" applyFont="1" applyFill="1" applyBorder="1" applyAlignment="1">
      <alignment horizontal="center" wrapText="1"/>
    </xf>
    <xf numFmtId="0" fontId="45" fillId="16" borderId="35" xfId="0" applyFont="1" applyFill="1" applyBorder="1" applyAlignment="1">
      <alignment horizontal="center" vertical="center"/>
    </xf>
    <xf numFmtId="0" fontId="45" fillId="16" borderId="36" xfId="0" applyFont="1" applyFill="1" applyBorder="1" applyAlignment="1">
      <alignment horizontal="center" vertical="center"/>
    </xf>
    <xf numFmtId="0" fontId="45" fillId="16" borderId="37" xfId="0" applyFont="1" applyFill="1" applyBorder="1" applyAlignment="1">
      <alignment horizontal="center" vertical="center"/>
    </xf>
    <xf numFmtId="165" fontId="56" fillId="6" borderId="2" xfId="0" applyNumberFormat="1" applyFont="1" applyFill="1" applyBorder="1" applyAlignment="1">
      <alignment horizontal="center"/>
    </xf>
    <xf numFmtId="165" fontId="56" fillId="6" borderId="3" xfId="0" applyNumberFormat="1" applyFont="1" applyFill="1" applyBorder="1" applyAlignment="1">
      <alignment horizontal="center"/>
    </xf>
    <xf numFmtId="165" fontId="56" fillId="6" borderId="7" xfId="0" applyNumberFormat="1" applyFont="1" applyFill="1" applyBorder="1" applyAlignment="1">
      <alignment horizontal="center"/>
    </xf>
    <xf numFmtId="165" fontId="56" fillId="6" borderId="8" xfId="0" applyNumberFormat="1" applyFont="1" applyFill="1" applyBorder="1" applyAlignment="1">
      <alignment horizontal="center"/>
    </xf>
    <xf numFmtId="0" fontId="44" fillId="2" borderId="35" xfId="0" applyFont="1" applyFill="1" applyBorder="1" applyAlignment="1">
      <alignment horizontal="left" vertical="center"/>
    </xf>
    <xf numFmtId="0" fontId="44" fillId="2" borderId="36" xfId="0" applyFont="1" applyFill="1" applyBorder="1" applyAlignment="1">
      <alignment horizontal="left" vertical="center"/>
    </xf>
    <xf numFmtId="0" fontId="44" fillId="2" borderId="37" xfId="0" applyFont="1" applyFill="1" applyBorder="1" applyAlignment="1">
      <alignment horizontal="left" vertical="center"/>
    </xf>
    <xf numFmtId="0" fontId="52" fillId="5" borderId="35" xfId="0" applyFont="1" applyFill="1" applyBorder="1" applyAlignment="1" applyProtection="1">
      <alignment horizontal="left" vertical="center"/>
      <protection locked="0"/>
    </xf>
    <xf numFmtId="0" fontId="52" fillId="5" borderId="36" xfId="0" applyFont="1" applyFill="1" applyBorder="1" applyAlignment="1" applyProtection="1">
      <alignment horizontal="left" vertical="center"/>
      <protection locked="0"/>
    </xf>
    <xf numFmtId="0" fontId="52" fillId="5" borderId="37" xfId="0" applyFont="1" applyFill="1" applyBorder="1" applyAlignment="1" applyProtection="1">
      <alignment horizontal="left" vertical="center"/>
      <protection locked="0"/>
    </xf>
    <xf numFmtId="0" fontId="29" fillId="15" borderId="1" xfId="0" applyFont="1" applyFill="1" applyBorder="1" applyAlignment="1">
      <alignment horizontal="center" vertical="center" wrapText="1"/>
    </xf>
    <xf numFmtId="0" fontId="29" fillId="15" borderId="2" xfId="0" applyFont="1" applyFill="1" applyBorder="1" applyAlignment="1">
      <alignment horizontal="center" vertical="center" wrapText="1"/>
    </xf>
    <xf numFmtId="0" fontId="29" fillId="15" borderId="3" xfId="0" applyFont="1" applyFill="1" applyBorder="1" applyAlignment="1">
      <alignment horizontal="center" vertical="center" wrapText="1"/>
    </xf>
    <xf numFmtId="0" fontId="29" fillId="15" borderId="6" xfId="0" applyFont="1" applyFill="1" applyBorder="1" applyAlignment="1">
      <alignment horizontal="center" vertical="center" wrapText="1"/>
    </xf>
    <xf numFmtId="0" fontId="29" fillId="15" borderId="7" xfId="0" applyFont="1" applyFill="1" applyBorder="1" applyAlignment="1">
      <alignment horizontal="center" vertical="center" wrapText="1"/>
    </xf>
    <xf numFmtId="0" fontId="29" fillId="15" borderId="8" xfId="0" applyFont="1" applyFill="1" applyBorder="1" applyAlignment="1">
      <alignment horizontal="center" vertical="center" wrapText="1"/>
    </xf>
    <xf numFmtId="165" fontId="56" fillId="6" borderId="1" xfId="0" applyNumberFormat="1" applyFont="1" applyFill="1" applyBorder="1" applyAlignment="1">
      <alignment horizontal="center"/>
    </xf>
    <xf numFmtId="165" fontId="56" fillId="6" borderId="6" xfId="0" applyNumberFormat="1" applyFont="1" applyFill="1" applyBorder="1" applyAlignment="1">
      <alignment horizontal="center"/>
    </xf>
    <xf numFmtId="0" fontId="29" fillId="15" borderId="5" xfId="0" applyFont="1" applyFill="1" applyBorder="1" applyAlignment="1">
      <alignment horizontal="center" vertical="center" wrapText="1"/>
    </xf>
    <xf numFmtId="0" fontId="63" fillId="15" borderId="9" xfId="0" applyFont="1" applyFill="1" applyBorder="1" applyAlignment="1">
      <alignment horizontal="center" vertical="center" wrapText="1"/>
    </xf>
    <xf numFmtId="0" fontId="63" fillId="15" borderId="13" xfId="0" applyFont="1" applyFill="1" applyBorder="1" applyAlignment="1">
      <alignment horizontal="center" vertical="center" wrapText="1"/>
    </xf>
    <xf numFmtId="0" fontId="63" fillId="15" borderId="10" xfId="0" applyFont="1" applyFill="1" applyBorder="1" applyAlignment="1">
      <alignment horizontal="center" vertical="center" wrapText="1"/>
    </xf>
    <xf numFmtId="0" fontId="36" fillId="5" borderId="35" xfId="0" applyFont="1" applyFill="1" applyBorder="1" applyAlignment="1" applyProtection="1">
      <alignment horizontal="center" vertical="center" wrapText="1"/>
      <protection locked="0"/>
    </xf>
    <xf numFmtId="0" fontId="36" fillId="5" borderId="36" xfId="0" applyFont="1" applyFill="1" applyBorder="1" applyAlignment="1" applyProtection="1">
      <alignment horizontal="center" vertical="center" wrapText="1"/>
      <protection locked="0"/>
    </xf>
    <xf numFmtId="0" fontId="36" fillId="5" borderId="37" xfId="0" applyFont="1" applyFill="1" applyBorder="1" applyAlignment="1" applyProtection="1">
      <alignment horizontal="center" vertical="center" wrapText="1"/>
      <protection locked="0"/>
    </xf>
    <xf numFmtId="0" fontId="29" fillId="15" borderId="35" xfId="0" applyFont="1" applyFill="1" applyBorder="1" applyAlignment="1">
      <alignment horizontal="center" vertical="center" wrapText="1"/>
    </xf>
    <xf numFmtId="0" fontId="29" fillId="15" borderId="36" xfId="0" applyFont="1" applyFill="1" applyBorder="1" applyAlignment="1">
      <alignment horizontal="center" vertical="center" wrapText="1"/>
    </xf>
    <xf numFmtId="0" fontId="29" fillId="15" borderId="37" xfId="0" applyFont="1" applyFill="1" applyBorder="1" applyAlignment="1">
      <alignment horizontal="center" vertical="center" wrapText="1"/>
    </xf>
    <xf numFmtId="0" fontId="29" fillId="6" borderId="35" xfId="0" applyFont="1" applyFill="1" applyBorder="1" applyAlignment="1">
      <alignment horizontal="center"/>
    </xf>
    <xf numFmtId="0" fontId="29" fillId="6" borderId="36" xfId="0" applyFont="1" applyFill="1" applyBorder="1" applyAlignment="1">
      <alignment horizontal="center"/>
    </xf>
    <xf numFmtId="0" fontId="29" fillId="6" borderId="37" xfId="0" applyFont="1" applyFill="1" applyBorder="1" applyAlignment="1">
      <alignment horizontal="center"/>
    </xf>
    <xf numFmtId="1" fontId="56" fillId="6" borderId="35" xfId="0" applyNumberFormat="1" applyFont="1" applyFill="1" applyBorder="1" applyAlignment="1">
      <alignment horizontal="center"/>
    </xf>
    <xf numFmtId="1" fontId="56" fillId="6" borderId="36" xfId="0" applyNumberFormat="1" applyFont="1" applyFill="1" applyBorder="1" applyAlignment="1">
      <alignment horizontal="center"/>
    </xf>
    <xf numFmtId="1" fontId="56" fillId="6" borderId="37" xfId="0" applyNumberFormat="1" applyFont="1" applyFill="1" applyBorder="1" applyAlignment="1">
      <alignment horizontal="center"/>
    </xf>
    <xf numFmtId="0" fontId="66" fillId="17" borderId="35" xfId="0" applyFont="1" applyFill="1" applyBorder="1" applyAlignment="1">
      <alignment horizontal="center" wrapText="1"/>
    </xf>
    <xf numFmtId="0" fontId="65" fillId="17" borderId="36" xfId="0" applyFont="1" applyFill="1" applyBorder="1" applyAlignment="1">
      <alignment horizontal="center" wrapText="1"/>
    </xf>
    <xf numFmtId="0" fontId="65" fillId="17" borderId="37" xfId="0" applyFont="1" applyFill="1" applyBorder="1" applyAlignment="1">
      <alignment horizontal="center" wrapText="1"/>
    </xf>
    <xf numFmtId="0" fontId="50" fillId="17" borderId="35" xfId="0" applyFont="1" applyFill="1" applyBorder="1" applyAlignment="1">
      <alignment horizontal="center" wrapText="1"/>
    </xf>
    <xf numFmtId="0" fontId="50" fillId="17" borderId="37" xfId="0" applyFont="1" applyFill="1" applyBorder="1" applyAlignment="1">
      <alignment horizontal="center" wrapText="1"/>
    </xf>
    <xf numFmtId="0" fontId="29" fillId="17" borderId="1" xfId="0" applyFont="1" applyFill="1" applyBorder="1" applyAlignment="1">
      <alignment horizontal="center" vertical="center" wrapText="1"/>
    </xf>
    <xf numFmtId="0" fontId="29" fillId="17" borderId="2" xfId="0" applyFont="1" applyFill="1" applyBorder="1" applyAlignment="1">
      <alignment horizontal="center" vertical="center" wrapText="1"/>
    </xf>
    <xf numFmtId="0" fontId="29" fillId="17" borderId="3" xfId="0" applyFont="1" applyFill="1" applyBorder="1" applyAlignment="1">
      <alignment horizontal="center" vertical="center" wrapText="1"/>
    </xf>
    <xf numFmtId="0" fontId="29" fillId="17" borderId="6" xfId="0" applyFont="1" applyFill="1" applyBorder="1" applyAlignment="1">
      <alignment horizontal="center" vertical="center" wrapText="1"/>
    </xf>
    <xf numFmtId="0" fontId="29" fillId="17" borderId="7" xfId="0" applyFont="1" applyFill="1" applyBorder="1" applyAlignment="1">
      <alignment horizontal="center" vertical="center" wrapText="1"/>
    </xf>
    <xf numFmtId="0" fontId="29" fillId="17" borderId="8" xfId="0" applyFont="1" applyFill="1" applyBorder="1" applyAlignment="1">
      <alignment horizontal="center" vertical="center" wrapText="1"/>
    </xf>
    <xf numFmtId="165" fontId="56" fillId="6" borderId="1" xfId="0" applyNumberFormat="1" applyFont="1" applyFill="1" applyBorder="1" applyAlignment="1">
      <alignment horizontal="center" vertical="center"/>
    </xf>
    <xf numFmtId="165" fontId="56" fillId="6" borderId="2" xfId="0" applyNumberFormat="1" applyFont="1" applyFill="1" applyBorder="1" applyAlignment="1">
      <alignment horizontal="center" vertical="center"/>
    </xf>
    <xf numFmtId="165" fontId="56" fillId="6" borderId="3" xfId="0" applyNumberFormat="1" applyFont="1" applyFill="1" applyBorder="1" applyAlignment="1">
      <alignment horizontal="center" vertical="center"/>
    </xf>
    <xf numFmtId="165" fontId="56" fillId="6" borderId="6" xfId="0" applyNumberFormat="1" applyFont="1" applyFill="1" applyBorder="1" applyAlignment="1">
      <alignment horizontal="center" vertical="center"/>
    </xf>
    <xf numFmtId="165" fontId="56" fillId="6" borderId="7" xfId="0" applyNumberFormat="1" applyFont="1" applyFill="1" applyBorder="1" applyAlignment="1">
      <alignment horizontal="center" vertical="center"/>
    </xf>
    <xf numFmtId="165" fontId="56" fillId="6" borderId="8" xfId="0" applyNumberFormat="1" applyFont="1" applyFill="1" applyBorder="1" applyAlignment="1">
      <alignment horizontal="center" vertical="center"/>
    </xf>
    <xf numFmtId="0" fontId="45" fillId="18" borderId="36" xfId="0" applyFont="1" applyFill="1" applyBorder="1" applyAlignment="1">
      <alignment horizontal="center" vertical="center"/>
    </xf>
    <xf numFmtId="0" fontId="29" fillId="17" borderId="39" xfId="0" applyFont="1" applyFill="1" applyBorder="1" applyAlignment="1">
      <alignment horizontal="center"/>
    </xf>
    <xf numFmtId="0" fontId="29" fillId="17" borderId="40" xfId="0" applyFont="1" applyFill="1" applyBorder="1" applyAlignment="1">
      <alignment horizontal="center"/>
    </xf>
    <xf numFmtId="0" fontId="29" fillId="17" borderId="35" xfId="0" applyFont="1" applyFill="1" applyBorder="1" applyAlignment="1">
      <alignment horizontal="center" vertical="center" wrapText="1"/>
    </xf>
    <xf numFmtId="0" fontId="29" fillId="17" borderId="36" xfId="0" applyFont="1" applyFill="1" applyBorder="1" applyAlignment="1">
      <alignment horizontal="center" vertical="center" wrapText="1"/>
    </xf>
    <xf numFmtId="0" fontId="29" fillId="17" borderId="37" xfId="0" applyFont="1" applyFill="1" applyBorder="1" applyAlignment="1">
      <alignment horizontal="center" vertical="center" wrapText="1"/>
    </xf>
    <xf numFmtId="0" fontId="29" fillId="17" borderId="4" xfId="0" applyFont="1" applyFill="1" applyBorder="1" applyAlignment="1">
      <alignment horizontal="center" vertical="center" wrapText="1"/>
    </xf>
    <xf numFmtId="0" fontId="29" fillId="17" borderId="9" xfId="0" applyFont="1" applyFill="1" applyBorder="1" applyAlignment="1">
      <alignment horizontal="center" vertical="center" wrapText="1"/>
    </xf>
    <xf numFmtId="0" fontId="29" fillId="17" borderId="12" xfId="0" applyFont="1" applyFill="1" applyBorder="1" applyAlignment="1">
      <alignment horizontal="center" vertical="center" wrapText="1"/>
    </xf>
    <xf numFmtId="0" fontId="29" fillId="17" borderId="13" xfId="0" applyFont="1" applyFill="1" applyBorder="1" applyAlignment="1">
      <alignment horizontal="center" vertical="center" wrapText="1"/>
    </xf>
    <xf numFmtId="0" fontId="29" fillId="17" borderId="38" xfId="0" applyFont="1" applyFill="1" applyBorder="1" applyAlignment="1">
      <alignment horizontal="center" vertical="center"/>
    </xf>
    <xf numFmtId="0" fontId="29" fillId="17" borderId="42" xfId="0" applyFont="1" applyFill="1" applyBorder="1" applyAlignment="1">
      <alignment horizontal="center" vertical="center"/>
    </xf>
    <xf numFmtId="0" fontId="63" fillId="17" borderId="9" xfId="0" applyFont="1" applyFill="1" applyBorder="1" applyAlignment="1">
      <alignment horizontal="center" vertical="center" wrapText="1"/>
    </xf>
    <xf numFmtId="0" fontId="63" fillId="17" borderId="13" xfId="0" applyFont="1" applyFill="1" applyBorder="1" applyAlignment="1">
      <alignment horizontal="center" vertical="center" wrapText="1"/>
    </xf>
    <xf numFmtId="0" fontId="29" fillId="17" borderId="53" xfId="0" applyFont="1" applyFill="1" applyBorder="1" applyAlignment="1">
      <alignment horizontal="center" vertical="center" wrapText="1"/>
    </xf>
    <xf numFmtId="0" fontId="29" fillId="17" borderId="61" xfId="0" applyFont="1" applyFill="1" applyBorder="1" applyAlignment="1">
      <alignment horizontal="center" vertical="center" wrapText="1"/>
    </xf>
    <xf numFmtId="0" fontId="29" fillId="17" borderId="5" xfId="0" applyFont="1" applyFill="1" applyBorder="1" applyAlignment="1">
      <alignment horizontal="center" vertical="center" wrapText="1"/>
    </xf>
    <xf numFmtId="0" fontId="63" fillId="17" borderId="10" xfId="0" applyFont="1" applyFill="1" applyBorder="1" applyAlignment="1">
      <alignment horizontal="center" vertical="center" wrapText="1"/>
    </xf>
    <xf numFmtId="0" fontId="29" fillId="25" borderId="53" xfId="0" applyFont="1" applyFill="1" applyBorder="1" applyAlignment="1">
      <alignment horizontal="center" vertical="center" wrapText="1"/>
    </xf>
    <xf numFmtId="0" fontId="29" fillId="25" borderId="61" xfId="0" applyFont="1" applyFill="1" applyBorder="1" applyAlignment="1">
      <alignment horizontal="center" vertical="center" wrapText="1"/>
    </xf>
    <xf numFmtId="0" fontId="29" fillId="25" borderId="4" xfId="0" applyFont="1" applyFill="1" applyBorder="1" applyAlignment="1">
      <alignment horizontal="center" vertical="center" wrapText="1"/>
    </xf>
    <xf numFmtId="0" fontId="29" fillId="25" borderId="9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3" xfId="0" applyFont="1" applyFill="1" applyBorder="1" applyAlignment="1">
      <alignment horizontal="center" vertical="center" wrapText="1"/>
    </xf>
    <xf numFmtId="0" fontId="29" fillId="25" borderId="38" xfId="0" applyFont="1" applyFill="1" applyBorder="1" applyAlignment="1">
      <alignment horizontal="center" vertical="center"/>
    </xf>
    <xf numFmtId="0" fontId="29" fillId="25" borderId="42" xfId="0" applyFont="1" applyFill="1" applyBorder="1" applyAlignment="1">
      <alignment horizontal="center" vertical="center"/>
    </xf>
    <xf numFmtId="0" fontId="29" fillId="25" borderId="39" xfId="0" applyFont="1" applyFill="1" applyBorder="1" applyAlignment="1">
      <alignment horizontal="center"/>
    </xf>
    <xf numFmtId="0" fontId="29" fillId="25" borderId="40" xfId="0" applyFont="1" applyFill="1" applyBorder="1" applyAlignment="1">
      <alignment horizontal="center"/>
    </xf>
    <xf numFmtId="0" fontId="1" fillId="5" borderId="35" xfId="0" applyFont="1" applyFill="1" applyBorder="1" applyAlignment="1" applyProtection="1">
      <alignment horizontal="center"/>
      <protection locked="0"/>
    </xf>
    <xf numFmtId="0" fontId="1" fillId="5" borderId="37" xfId="0" applyFont="1" applyFill="1" applyBorder="1" applyAlignment="1" applyProtection="1">
      <alignment horizontal="center"/>
      <protection locked="0"/>
    </xf>
    <xf numFmtId="0" fontId="66" fillId="25" borderId="35" xfId="0" applyFont="1" applyFill="1" applyBorder="1" applyAlignment="1">
      <alignment horizontal="center" wrapText="1"/>
    </xf>
    <xf numFmtId="0" fontId="65" fillId="25" borderId="36" xfId="0" applyFont="1" applyFill="1" applyBorder="1" applyAlignment="1">
      <alignment horizontal="center" wrapText="1"/>
    </xf>
    <xf numFmtId="0" fontId="65" fillId="25" borderId="37" xfId="0" applyFont="1" applyFill="1" applyBorder="1" applyAlignment="1">
      <alignment horizontal="center" wrapText="1"/>
    </xf>
    <xf numFmtId="0" fontId="50" fillId="25" borderId="35" xfId="0" applyFont="1" applyFill="1" applyBorder="1" applyAlignment="1">
      <alignment horizontal="center" wrapText="1"/>
    </xf>
    <xf numFmtId="0" fontId="50" fillId="25" borderId="37" xfId="0" applyFont="1" applyFill="1" applyBorder="1" applyAlignment="1">
      <alignment horizontal="center" wrapText="1"/>
    </xf>
    <xf numFmtId="0" fontId="63" fillId="25" borderId="9" xfId="0" applyFont="1" applyFill="1" applyBorder="1" applyAlignment="1">
      <alignment horizontal="center" vertical="center" wrapText="1"/>
    </xf>
    <xf numFmtId="0" fontId="63" fillId="25" borderId="13" xfId="0" applyFont="1" applyFill="1" applyBorder="1" applyAlignment="1">
      <alignment horizontal="center" vertical="center" wrapText="1"/>
    </xf>
    <xf numFmtId="0" fontId="29" fillId="25" borderId="35" xfId="0" applyFont="1" applyFill="1" applyBorder="1" applyAlignment="1">
      <alignment horizontal="center" vertical="center" wrapText="1"/>
    </xf>
    <xf numFmtId="0" fontId="29" fillId="25" borderId="36" xfId="0" applyFont="1" applyFill="1" applyBorder="1" applyAlignment="1">
      <alignment horizontal="center" vertical="center" wrapText="1"/>
    </xf>
    <xf numFmtId="0" fontId="29" fillId="25" borderId="37" xfId="0" applyFont="1" applyFill="1" applyBorder="1" applyAlignment="1">
      <alignment horizontal="center" vertical="center" wrapText="1"/>
    </xf>
    <xf numFmtId="0" fontId="45" fillId="26" borderId="35" xfId="0" applyFont="1" applyFill="1" applyBorder="1" applyAlignment="1">
      <alignment horizontal="center" vertical="center"/>
    </xf>
    <xf numFmtId="0" fontId="45" fillId="26" borderId="36" xfId="0" applyFont="1" applyFill="1" applyBorder="1" applyAlignment="1">
      <alignment horizontal="center" vertical="center"/>
    </xf>
    <xf numFmtId="0" fontId="45" fillId="26" borderId="37" xfId="0" applyFont="1" applyFill="1" applyBorder="1" applyAlignment="1">
      <alignment horizontal="center" vertical="center"/>
    </xf>
    <xf numFmtId="0" fontId="29" fillId="25" borderId="1" xfId="0" applyFont="1" applyFill="1" applyBorder="1" applyAlignment="1">
      <alignment horizontal="center" vertical="center" wrapText="1"/>
    </xf>
    <xf numFmtId="0" fontId="29" fillId="25" borderId="2" xfId="0" applyFont="1" applyFill="1" applyBorder="1" applyAlignment="1">
      <alignment horizontal="center" vertical="center" wrapText="1"/>
    </xf>
    <xf numFmtId="0" fontId="29" fillId="25" borderId="3" xfId="0" applyFont="1" applyFill="1" applyBorder="1" applyAlignment="1">
      <alignment horizontal="center" vertical="center" wrapText="1"/>
    </xf>
    <xf numFmtId="0" fontId="29" fillId="25" borderId="6" xfId="0" applyFont="1" applyFill="1" applyBorder="1" applyAlignment="1">
      <alignment horizontal="center" vertical="center" wrapText="1"/>
    </xf>
    <xf numFmtId="0" fontId="29" fillId="25" borderId="7" xfId="0" applyFont="1" applyFill="1" applyBorder="1" applyAlignment="1">
      <alignment horizontal="center" vertical="center" wrapText="1"/>
    </xf>
    <xf numFmtId="0" fontId="29" fillId="25" borderId="8" xfId="0" applyFont="1" applyFill="1" applyBorder="1" applyAlignment="1">
      <alignment horizontal="center" vertical="center" wrapText="1"/>
    </xf>
    <xf numFmtId="0" fontId="32" fillId="30" borderId="35" xfId="0" applyFont="1" applyFill="1" applyBorder="1" applyAlignment="1">
      <alignment horizontal="center" vertical="center"/>
    </xf>
    <xf numFmtId="0" fontId="32" fillId="30" borderId="36" xfId="0" applyFont="1" applyFill="1" applyBorder="1" applyAlignment="1">
      <alignment horizontal="center" vertical="center"/>
    </xf>
    <xf numFmtId="0" fontId="32" fillId="30" borderId="37" xfId="0" applyFont="1" applyFill="1" applyBorder="1" applyAlignment="1">
      <alignment horizontal="center" vertical="center"/>
    </xf>
    <xf numFmtId="0" fontId="29" fillId="36" borderId="35" xfId="0" applyFont="1" applyFill="1" applyBorder="1" applyAlignment="1">
      <alignment horizontal="center" vertical="center" wrapText="1"/>
    </xf>
    <xf numFmtId="0" fontId="29" fillId="36" borderId="36" xfId="0" applyFont="1" applyFill="1" applyBorder="1" applyAlignment="1">
      <alignment horizontal="center" vertical="center" wrapText="1"/>
    </xf>
    <xf numFmtId="0" fontId="29" fillId="36" borderId="37" xfId="0" applyFont="1" applyFill="1" applyBorder="1" applyAlignment="1">
      <alignment horizontal="center" vertical="center" wrapText="1"/>
    </xf>
    <xf numFmtId="0" fontId="29" fillId="36" borderId="39" xfId="0" applyFont="1" applyFill="1" applyBorder="1" applyAlignment="1">
      <alignment horizontal="center"/>
    </xf>
    <xf numFmtId="0" fontId="29" fillId="36" borderId="40" xfId="0" applyFont="1" applyFill="1" applyBorder="1" applyAlignment="1">
      <alignment horizontal="center"/>
    </xf>
    <xf numFmtId="0" fontId="45" fillId="37" borderId="35" xfId="0" applyFont="1" applyFill="1" applyBorder="1" applyAlignment="1">
      <alignment horizontal="center" vertical="center"/>
    </xf>
    <xf numFmtId="0" fontId="45" fillId="37" borderId="36" xfId="0" applyFont="1" applyFill="1" applyBorder="1" applyAlignment="1">
      <alignment horizontal="center" vertical="center"/>
    </xf>
    <xf numFmtId="0" fontId="45" fillId="37" borderId="37" xfId="0" applyFont="1" applyFill="1" applyBorder="1" applyAlignment="1">
      <alignment horizontal="center" vertical="center"/>
    </xf>
    <xf numFmtId="0" fontId="29" fillId="36" borderId="1" xfId="0" applyFont="1" applyFill="1" applyBorder="1" applyAlignment="1">
      <alignment horizontal="center" vertical="center" wrapText="1"/>
    </xf>
    <xf numFmtId="0" fontId="29" fillId="36" borderId="2" xfId="0" applyFont="1" applyFill="1" applyBorder="1" applyAlignment="1">
      <alignment horizontal="center" vertical="center" wrapText="1"/>
    </xf>
    <xf numFmtId="0" fontId="29" fillId="36" borderId="3" xfId="0" applyFont="1" applyFill="1" applyBorder="1" applyAlignment="1">
      <alignment horizontal="center" vertical="center" wrapText="1"/>
    </xf>
    <xf numFmtId="0" fontId="29" fillId="36" borderId="6" xfId="0" applyFont="1" applyFill="1" applyBorder="1" applyAlignment="1">
      <alignment horizontal="center" vertical="center" wrapText="1"/>
    </xf>
    <xf numFmtId="0" fontId="29" fillId="36" borderId="7" xfId="0" applyFont="1" applyFill="1" applyBorder="1" applyAlignment="1">
      <alignment horizontal="center" vertical="center" wrapText="1"/>
    </xf>
    <xf numFmtId="0" fontId="29" fillId="36" borderId="8" xfId="0" applyFont="1" applyFill="1" applyBorder="1" applyAlignment="1">
      <alignment horizontal="center" vertical="center" wrapText="1"/>
    </xf>
    <xf numFmtId="0" fontId="29" fillId="36" borderId="4" xfId="0" applyFont="1" applyFill="1" applyBorder="1" applyAlignment="1">
      <alignment horizontal="center" vertical="center" wrapText="1"/>
    </xf>
    <xf numFmtId="0" fontId="29" fillId="36" borderId="12" xfId="0" applyFont="1" applyFill="1" applyBorder="1" applyAlignment="1">
      <alignment horizontal="center" vertical="center" wrapText="1"/>
    </xf>
    <xf numFmtId="0" fontId="29" fillId="36" borderId="5" xfId="0" applyFont="1" applyFill="1" applyBorder="1" applyAlignment="1">
      <alignment horizontal="center" vertical="center" wrapText="1"/>
    </xf>
    <xf numFmtId="0" fontId="63" fillId="36" borderId="9" xfId="0" applyFont="1" applyFill="1" applyBorder="1" applyAlignment="1">
      <alignment horizontal="center" vertical="center" wrapText="1"/>
    </xf>
    <xf numFmtId="0" fontId="63" fillId="36" borderId="13" xfId="0" applyFont="1" applyFill="1" applyBorder="1" applyAlignment="1">
      <alignment horizontal="center" vertical="center" wrapText="1"/>
    </xf>
    <xf numFmtId="0" fontId="63" fillId="36" borderId="10" xfId="0" applyFont="1" applyFill="1" applyBorder="1" applyAlignment="1">
      <alignment horizontal="center" vertical="center" wrapText="1"/>
    </xf>
    <xf numFmtId="0" fontId="29" fillId="36" borderId="9" xfId="0" applyFont="1" applyFill="1" applyBorder="1" applyAlignment="1">
      <alignment horizontal="center" vertical="center" wrapText="1"/>
    </xf>
    <xf numFmtId="0" fontId="29" fillId="36" borderId="13" xfId="0" applyFont="1" applyFill="1" applyBorder="1" applyAlignment="1">
      <alignment horizontal="center" vertical="center" wrapText="1"/>
    </xf>
    <xf numFmtId="0" fontId="29" fillId="36" borderId="54" xfId="0" applyFont="1" applyFill="1" applyBorder="1" applyAlignment="1">
      <alignment horizontal="center" vertical="center" wrapText="1"/>
    </xf>
    <xf numFmtId="0" fontId="29" fillId="36" borderId="38" xfId="0" applyFont="1" applyFill="1" applyBorder="1" applyAlignment="1">
      <alignment horizontal="center" vertical="center" wrapText="1"/>
    </xf>
    <xf numFmtId="0" fontId="29" fillId="36" borderId="42" xfId="0" applyFont="1" applyFill="1" applyBorder="1" applyAlignment="1">
      <alignment horizontal="center" vertical="center" wrapText="1"/>
    </xf>
    <xf numFmtId="0" fontId="66" fillId="36" borderId="35" xfId="0" applyFont="1" applyFill="1" applyBorder="1" applyAlignment="1">
      <alignment horizontal="center" wrapText="1"/>
    </xf>
    <xf numFmtId="0" fontId="65" fillId="36" borderId="36" xfId="0" applyFont="1" applyFill="1" applyBorder="1" applyAlignment="1">
      <alignment horizontal="center" wrapText="1"/>
    </xf>
    <xf numFmtId="0" fontId="65" fillId="36" borderId="37" xfId="0" applyFont="1" applyFill="1" applyBorder="1" applyAlignment="1">
      <alignment horizontal="center" wrapText="1"/>
    </xf>
    <xf numFmtId="0" fontId="50" fillId="36" borderId="35" xfId="0" applyFont="1" applyFill="1" applyBorder="1" applyAlignment="1">
      <alignment horizontal="center" wrapText="1"/>
    </xf>
    <xf numFmtId="0" fontId="50" fillId="36" borderId="37" xfId="0" applyFont="1" applyFill="1" applyBorder="1" applyAlignment="1">
      <alignment horizontal="center" wrapText="1"/>
    </xf>
    <xf numFmtId="0" fontId="44" fillId="5" borderId="35" xfId="0" applyFont="1" applyFill="1" applyBorder="1" applyAlignment="1" applyProtection="1">
      <alignment horizontal="left" vertical="top"/>
      <protection locked="0"/>
    </xf>
    <xf numFmtId="0" fontId="44" fillId="5" borderId="36" xfId="0" applyFont="1" applyFill="1" applyBorder="1" applyAlignment="1" applyProtection="1">
      <alignment horizontal="left" vertical="top"/>
      <protection locked="0"/>
    </xf>
    <xf numFmtId="0" fontId="44" fillId="5" borderId="37" xfId="0" applyFont="1" applyFill="1" applyBorder="1" applyAlignment="1" applyProtection="1">
      <alignment horizontal="left" vertical="top"/>
      <protection locked="0"/>
    </xf>
    <xf numFmtId="0" fontId="52" fillId="5" borderId="12" xfId="0" applyFont="1" applyFill="1" applyBorder="1" applyAlignment="1" applyProtection="1">
      <alignment horizontal="center" vertical="center"/>
      <protection locked="0"/>
    </xf>
    <xf numFmtId="0" fontId="52" fillId="5" borderId="5" xfId="0" applyFont="1" applyFill="1" applyBorder="1" applyAlignment="1" applyProtection="1">
      <alignment horizontal="center" vertical="center"/>
      <protection locked="0"/>
    </xf>
    <xf numFmtId="0" fontId="52" fillId="5" borderId="13" xfId="0" applyFont="1" applyFill="1" applyBorder="1" applyAlignment="1" applyProtection="1">
      <alignment horizontal="center" vertical="center"/>
      <protection locked="0"/>
    </xf>
    <xf numFmtId="0" fontId="52" fillId="5" borderId="10" xfId="0" applyFont="1" applyFill="1" applyBorder="1" applyAlignment="1" applyProtection="1">
      <alignment horizontal="center" vertical="center"/>
      <protection locked="0"/>
    </xf>
    <xf numFmtId="0" fontId="44" fillId="2" borderId="63" xfId="0" applyFont="1" applyFill="1" applyBorder="1" applyAlignment="1">
      <alignment horizontal="center" wrapText="1"/>
    </xf>
    <xf numFmtId="0" fontId="51" fillId="15" borderId="64" xfId="0" applyFont="1" applyFill="1" applyBorder="1" applyAlignment="1">
      <alignment horizontal="center"/>
    </xf>
    <xf numFmtId="0" fontId="51" fillId="15" borderId="11" xfId="0" applyFont="1" applyFill="1" applyBorder="1" applyAlignment="1">
      <alignment horizontal="center"/>
    </xf>
    <xf numFmtId="0" fontId="51" fillId="15" borderId="55" xfId="0" applyFont="1" applyFill="1" applyBorder="1" applyAlignment="1">
      <alignment horizontal="center"/>
    </xf>
    <xf numFmtId="0" fontId="51" fillId="15" borderId="54" xfId="0" applyFont="1" applyFill="1" applyBorder="1" applyAlignment="1">
      <alignment horizontal="center"/>
    </xf>
    <xf numFmtId="0" fontId="27" fillId="15" borderId="1" xfId="0" applyFont="1" applyFill="1" applyBorder="1" applyAlignment="1">
      <alignment horizontal="center"/>
    </xf>
    <xf numFmtId="0" fontId="27" fillId="15" borderId="2" xfId="0" applyFont="1" applyFill="1" applyBorder="1" applyAlignment="1">
      <alignment horizontal="center"/>
    </xf>
    <xf numFmtId="0" fontId="27" fillId="15" borderId="36" xfId="0" applyFont="1" applyFill="1" applyBorder="1" applyAlignment="1">
      <alignment horizontal="center"/>
    </xf>
    <xf numFmtId="0" fontId="27" fillId="15" borderId="37" xfId="0" applyFont="1" applyFill="1" applyBorder="1" applyAlignment="1">
      <alignment horizontal="center"/>
    </xf>
    <xf numFmtId="0" fontId="64" fillId="15" borderId="33" xfId="0" applyFont="1" applyFill="1" applyBorder="1" applyAlignment="1">
      <alignment horizontal="center" wrapText="1"/>
    </xf>
    <xf numFmtId="0" fontId="64" fillId="15" borderId="28" xfId="0" applyFont="1" applyFill="1" applyBorder="1" applyAlignment="1">
      <alignment horizontal="center" wrapText="1"/>
    </xf>
    <xf numFmtId="0" fontId="64" fillId="15" borderId="12" xfId="0" applyFont="1" applyFill="1" applyBorder="1" applyAlignment="1">
      <alignment horizontal="center" vertical="center" wrapText="1"/>
    </xf>
    <xf numFmtId="0" fontId="64" fillId="15" borderId="19" xfId="0" applyFont="1" applyFill="1" applyBorder="1" applyAlignment="1">
      <alignment horizontal="center" vertical="center" wrapText="1"/>
    </xf>
    <xf numFmtId="0" fontId="64" fillId="15" borderId="4" xfId="0" applyFont="1" applyFill="1" applyBorder="1" applyAlignment="1">
      <alignment horizontal="center" vertical="center" wrapText="1"/>
    </xf>
    <xf numFmtId="0" fontId="64" fillId="15" borderId="44" xfId="0" applyFont="1" applyFill="1" applyBorder="1" applyAlignment="1">
      <alignment horizontal="center" vertical="center" wrapText="1"/>
    </xf>
    <xf numFmtId="0" fontId="56" fillId="15" borderId="54" xfId="0" applyFont="1" applyFill="1" applyBorder="1" applyAlignment="1">
      <alignment horizontal="center" vertical="center" wrapText="1"/>
    </xf>
    <xf numFmtId="0" fontId="56" fillId="15" borderId="38" xfId="0" applyFont="1" applyFill="1" applyBorder="1" applyAlignment="1">
      <alignment horizontal="center" vertical="center" wrapText="1"/>
    </xf>
    <xf numFmtId="0" fontId="56" fillId="15" borderId="42" xfId="0" applyFont="1" applyFill="1" applyBorder="1" applyAlignment="1">
      <alignment horizontal="center" vertical="center" wrapText="1"/>
    </xf>
    <xf numFmtId="0" fontId="56" fillId="15" borderId="11" xfId="0" applyFont="1" applyFill="1" applyBorder="1" applyAlignment="1">
      <alignment horizontal="center" vertical="center"/>
    </xf>
    <xf numFmtId="0" fontId="56" fillId="15" borderId="47" xfId="0" applyFont="1" applyFill="1" applyBorder="1" applyAlignment="1">
      <alignment horizontal="center" vertical="center"/>
    </xf>
    <xf numFmtId="0" fontId="56" fillId="15" borderId="57" xfId="0" applyFont="1" applyFill="1" applyBorder="1" applyAlignment="1">
      <alignment horizontal="center" vertical="center"/>
    </xf>
    <xf numFmtId="0" fontId="56" fillId="15" borderId="53" xfId="0" applyFont="1" applyFill="1" applyBorder="1" applyAlignment="1">
      <alignment horizontal="center" vertical="center"/>
    </xf>
    <xf numFmtId="0" fontId="56" fillId="15" borderId="59" xfId="0" applyFont="1" applyFill="1" applyBorder="1" applyAlignment="1">
      <alignment horizontal="center" vertical="center"/>
    </xf>
    <xf numFmtId="0" fontId="56" fillId="15" borderId="61" xfId="0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38" fillId="0" borderId="37" xfId="0" applyFont="1" applyBorder="1" applyAlignment="1">
      <alignment horizontal="center" vertical="center"/>
    </xf>
    <xf numFmtId="0" fontId="50" fillId="22" borderId="35" xfId="0" applyFont="1" applyFill="1" applyBorder="1" applyAlignment="1">
      <alignment horizontal="center"/>
    </xf>
    <xf numFmtId="0" fontId="50" fillId="22" borderId="36" xfId="0" applyFont="1" applyFill="1" applyBorder="1" applyAlignment="1">
      <alignment horizontal="center"/>
    </xf>
    <xf numFmtId="0" fontId="50" fillId="22" borderId="37" xfId="0" applyFont="1" applyFill="1" applyBorder="1" applyAlignment="1">
      <alignment horizontal="center"/>
    </xf>
    <xf numFmtId="0" fontId="50" fillId="22" borderId="35" xfId="0" applyFont="1" applyFill="1" applyBorder="1" applyAlignment="1">
      <alignment horizontal="center" vertical="center" wrapText="1"/>
    </xf>
    <xf numFmtId="0" fontId="50" fillId="22" borderId="36" xfId="0" applyFont="1" applyFill="1" applyBorder="1" applyAlignment="1">
      <alignment horizontal="center" vertical="center" wrapText="1"/>
    </xf>
    <xf numFmtId="0" fontId="50" fillId="22" borderId="37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44" fillId="2" borderId="39" xfId="0" applyFont="1" applyFill="1" applyBorder="1" applyAlignment="1">
      <alignment horizontal="center" vertical="center"/>
    </xf>
    <xf numFmtId="0" fontId="44" fillId="2" borderId="40" xfId="0" applyFont="1" applyFill="1" applyBorder="1" applyAlignment="1">
      <alignment horizontal="center" vertical="center"/>
    </xf>
    <xf numFmtId="0" fontId="53" fillId="6" borderId="40" xfId="0" applyFont="1" applyFill="1" applyBorder="1" applyAlignment="1">
      <alignment horizontal="center" vertical="center" wrapText="1"/>
    </xf>
    <xf numFmtId="0" fontId="53" fillId="6" borderId="41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/>
    </xf>
    <xf numFmtId="0" fontId="44" fillId="21" borderId="40" xfId="0" applyFont="1" applyFill="1" applyBorder="1" applyAlignment="1" applyProtection="1">
      <alignment horizontal="center" vertical="center" wrapText="1"/>
      <protection locked="0"/>
    </xf>
    <xf numFmtId="0" fontId="44" fillId="21" borderId="41" xfId="0" applyFont="1" applyFill="1" applyBorder="1" applyAlignment="1" applyProtection="1">
      <alignment horizontal="center" vertical="center" wrapText="1"/>
      <protection locked="0"/>
    </xf>
    <xf numFmtId="0" fontId="64" fillId="17" borderId="44" xfId="0" applyFont="1" applyFill="1" applyBorder="1" applyAlignment="1">
      <alignment horizontal="center" vertical="center" wrapText="1"/>
    </xf>
    <xf numFmtId="0" fontId="64" fillId="17" borderId="9" xfId="0" applyFont="1" applyFill="1" applyBorder="1" applyAlignment="1">
      <alignment horizontal="center" vertical="center" wrapText="1"/>
    </xf>
    <xf numFmtId="0" fontId="64" fillId="17" borderId="19" xfId="0" applyFont="1" applyFill="1" applyBorder="1" applyAlignment="1">
      <alignment horizontal="center" vertical="center" wrapText="1"/>
    </xf>
    <xf numFmtId="0" fontId="64" fillId="17" borderId="13" xfId="0" applyFont="1" applyFill="1" applyBorder="1" applyAlignment="1">
      <alignment horizontal="center" vertical="center" wrapText="1"/>
    </xf>
    <xf numFmtId="0" fontId="64" fillId="17" borderId="19" xfId="0" applyFont="1" applyFill="1" applyBorder="1" applyAlignment="1">
      <alignment horizontal="center" vertical="center"/>
    </xf>
    <xf numFmtId="0" fontId="64" fillId="17" borderId="13" xfId="0" applyFont="1" applyFill="1" applyBorder="1" applyAlignment="1">
      <alignment horizontal="center" vertical="center"/>
    </xf>
    <xf numFmtId="0" fontId="44" fillId="2" borderId="39" xfId="0" applyFont="1" applyFill="1" applyBorder="1" applyAlignment="1">
      <alignment horizontal="center" vertical="center" wrapText="1"/>
    </xf>
    <xf numFmtId="0" fontId="44" fillId="2" borderId="40" xfId="0" applyFont="1" applyFill="1" applyBorder="1" applyAlignment="1">
      <alignment horizontal="center" vertical="center" wrapText="1"/>
    </xf>
    <xf numFmtId="0" fontId="27" fillId="17" borderId="4" xfId="0" applyFont="1" applyFill="1" applyBorder="1" applyAlignment="1">
      <alignment horizontal="center"/>
    </xf>
    <xf numFmtId="0" fontId="27" fillId="17" borderId="12" xfId="0" applyFont="1" applyFill="1" applyBorder="1" applyAlignment="1">
      <alignment horizontal="center"/>
    </xf>
    <xf numFmtId="0" fontId="27" fillId="17" borderId="5" xfId="0" applyFont="1" applyFill="1" applyBorder="1" applyAlignment="1">
      <alignment horizontal="center"/>
    </xf>
    <xf numFmtId="0" fontId="56" fillId="17" borderId="54" xfId="0" applyFont="1" applyFill="1" applyBorder="1" applyAlignment="1">
      <alignment horizontal="center" vertical="center" wrapText="1"/>
    </xf>
    <xf numFmtId="0" fontId="56" fillId="17" borderId="38" xfId="0" applyFont="1" applyFill="1" applyBorder="1" applyAlignment="1">
      <alignment horizontal="center" vertical="center" wrapText="1"/>
    </xf>
    <xf numFmtId="0" fontId="56" fillId="17" borderId="42" xfId="0" applyFont="1" applyFill="1" applyBorder="1" applyAlignment="1">
      <alignment horizontal="center" vertical="center" wrapText="1"/>
    </xf>
    <xf numFmtId="0" fontId="56" fillId="17" borderId="11" xfId="0" applyFont="1" applyFill="1" applyBorder="1" applyAlignment="1">
      <alignment horizontal="center" vertical="center"/>
    </xf>
    <xf numFmtId="0" fontId="56" fillId="17" borderId="47" xfId="0" applyFont="1" applyFill="1" applyBorder="1" applyAlignment="1">
      <alignment horizontal="center" vertical="center"/>
    </xf>
    <xf numFmtId="0" fontId="56" fillId="17" borderId="57" xfId="0" applyFont="1" applyFill="1" applyBorder="1" applyAlignment="1">
      <alignment horizontal="center" vertical="center"/>
    </xf>
    <xf numFmtId="0" fontId="56" fillId="17" borderId="53" xfId="0" applyFont="1" applyFill="1" applyBorder="1" applyAlignment="1">
      <alignment horizontal="center" vertical="center"/>
    </xf>
    <xf numFmtId="0" fontId="56" fillId="17" borderId="59" xfId="0" applyFont="1" applyFill="1" applyBorder="1" applyAlignment="1">
      <alignment horizontal="center" vertical="center"/>
    </xf>
    <xf numFmtId="0" fontId="56" fillId="17" borderId="61" xfId="0" applyFont="1" applyFill="1" applyBorder="1" applyAlignment="1">
      <alignment horizontal="center" vertical="center"/>
    </xf>
    <xf numFmtId="0" fontId="51" fillId="17" borderId="64" xfId="0" applyFont="1" applyFill="1" applyBorder="1" applyAlignment="1">
      <alignment horizontal="center"/>
    </xf>
    <xf numFmtId="0" fontId="51" fillId="17" borderId="11" xfId="0" applyFont="1" applyFill="1" applyBorder="1" applyAlignment="1">
      <alignment horizontal="center"/>
    </xf>
    <xf numFmtId="0" fontId="51" fillId="17" borderId="55" xfId="0" applyFont="1" applyFill="1" applyBorder="1" applyAlignment="1">
      <alignment horizontal="center"/>
    </xf>
    <xf numFmtId="0" fontId="51" fillId="17" borderId="54" xfId="0" applyFont="1" applyFill="1" applyBorder="1" applyAlignment="1">
      <alignment horizontal="center"/>
    </xf>
    <xf numFmtId="0" fontId="64" fillId="17" borderId="55" xfId="0" applyFont="1" applyFill="1" applyBorder="1" applyAlignment="1">
      <alignment horizontal="center" vertical="center" wrapText="1"/>
    </xf>
    <xf numFmtId="0" fontId="64" fillId="17" borderId="18" xfId="0" applyFont="1" applyFill="1" applyBorder="1" applyAlignment="1">
      <alignment horizontal="center" vertical="center" wrapText="1"/>
    </xf>
    <xf numFmtId="0" fontId="27" fillId="24" borderId="1" xfId="0" applyFont="1" applyFill="1" applyBorder="1" applyAlignment="1">
      <alignment horizontal="center"/>
    </xf>
    <xf numFmtId="0" fontId="27" fillId="24" borderId="2" xfId="0" applyFont="1" applyFill="1" applyBorder="1" applyAlignment="1">
      <alignment horizontal="center"/>
    </xf>
    <xf numFmtId="0" fontId="27" fillId="24" borderId="3" xfId="0" applyFont="1" applyFill="1" applyBorder="1" applyAlignment="1">
      <alignment horizontal="center"/>
    </xf>
    <xf numFmtId="0" fontId="64" fillId="24" borderId="44" xfId="0" applyFont="1" applyFill="1" applyBorder="1" applyAlignment="1">
      <alignment horizontal="center" vertical="center" wrapText="1"/>
    </xf>
    <xf numFmtId="0" fontId="64" fillId="24" borderId="9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horizontal="center" vertical="center" wrapText="1"/>
    </xf>
    <xf numFmtId="0" fontId="64" fillId="24" borderId="13" xfId="0" applyFont="1" applyFill="1" applyBorder="1" applyAlignment="1">
      <alignment horizontal="center" vertical="center" wrapText="1"/>
    </xf>
    <xf numFmtId="0" fontId="45" fillId="27" borderId="35" xfId="0" applyFont="1" applyFill="1" applyBorder="1" applyAlignment="1">
      <alignment horizontal="center" vertical="center"/>
    </xf>
    <xf numFmtId="0" fontId="45" fillId="27" borderId="36" xfId="0" applyFont="1" applyFill="1" applyBorder="1" applyAlignment="1">
      <alignment horizontal="center" vertical="center"/>
    </xf>
    <xf numFmtId="0" fontId="45" fillId="27" borderId="37" xfId="0" applyFont="1" applyFill="1" applyBorder="1" applyAlignment="1">
      <alignment horizontal="center" vertical="center"/>
    </xf>
    <xf numFmtId="0" fontId="56" fillId="24" borderId="54" xfId="0" applyFont="1" applyFill="1" applyBorder="1" applyAlignment="1">
      <alignment horizontal="center" vertical="center" wrapText="1"/>
    </xf>
    <xf numFmtId="0" fontId="56" fillId="24" borderId="38" xfId="0" applyFont="1" applyFill="1" applyBorder="1" applyAlignment="1">
      <alignment horizontal="center" vertical="center" wrapText="1"/>
    </xf>
    <xf numFmtId="0" fontId="56" fillId="24" borderId="4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/>
    </xf>
    <xf numFmtId="0" fontId="56" fillId="24" borderId="47" xfId="0" applyFont="1" applyFill="1" applyBorder="1" applyAlignment="1">
      <alignment horizontal="center" vertical="center"/>
    </xf>
    <xf numFmtId="0" fontId="56" fillId="24" borderId="57" xfId="0" applyFont="1" applyFill="1" applyBorder="1" applyAlignment="1">
      <alignment horizontal="center" vertical="center"/>
    </xf>
    <xf numFmtId="0" fontId="56" fillId="24" borderId="53" xfId="0" applyFont="1" applyFill="1" applyBorder="1" applyAlignment="1">
      <alignment horizontal="center" vertical="center"/>
    </xf>
    <xf numFmtId="0" fontId="56" fillId="24" borderId="59" xfId="0" applyFont="1" applyFill="1" applyBorder="1" applyAlignment="1">
      <alignment horizontal="center" vertical="center"/>
    </xf>
    <xf numFmtId="0" fontId="56" fillId="24" borderId="61" xfId="0" applyFont="1" applyFill="1" applyBorder="1" applyAlignment="1">
      <alignment horizontal="center" vertical="center"/>
    </xf>
    <xf numFmtId="0" fontId="51" fillId="24" borderId="54" xfId="0" applyFont="1" applyFill="1" applyBorder="1" applyAlignment="1">
      <alignment horizontal="center"/>
    </xf>
    <xf numFmtId="0" fontId="51" fillId="24" borderId="11" xfId="0" applyFont="1" applyFill="1" applyBorder="1" applyAlignment="1">
      <alignment horizontal="center"/>
    </xf>
    <xf numFmtId="0" fontId="51" fillId="24" borderId="55" xfId="0" applyFont="1" applyFill="1" applyBorder="1" applyAlignment="1">
      <alignment horizontal="center"/>
    </xf>
    <xf numFmtId="0" fontId="51" fillId="24" borderId="54" xfId="0" applyFont="1" applyFill="1" applyBorder="1" applyAlignment="1">
      <alignment horizontal="center" vertical="center"/>
    </xf>
    <xf numFmtId="0" fontId="51" fillId="24" borderId="11" xfId="0" applyFont="1" applyFill="1" applyBorder="1" applyAlignment="1">
      <alignment horizontal="center" vertical="center"/>
    </xf>
    <xf numFmtId="0" fontId="51" fillId="24" borderId="55" xfId="0" applyFont="1" applyFill="1" applyBorder="1" applyAlignment="1">
      <alignment horizontal="center" vertical="center"/>
    </xf>
    <xf numFmtId="0" fontId="64" fillId="24" borderId="33" xfId="0" applyFont="1" applyFill="1" applyBorder="1" applyAlignment="1">
      <alignment horizontal="center" vertical="center" wrapText="1"/>
    </xf>
    <xf numFmtId="0" fontId="64" fillId="24" borderId="28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horizontal="center" vertical="center"/>
    </xf>
    <xf numFmtId="0" fontId="64" fillId="24" borderId="13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4" fontId="28" fillId="0" borderId="1" xfId="0" applyNumberFormat="1" applyFont="1" applyBorder="1"/>
    <xf numFmtId="0" fontId="105" fillId="0" borderId="1" xfId="0" applyFont="1" applyBorder="1" applyAlignment="1">
      <alignment horizontal="center"/>
    </xf>
    <xf numFmtId="0" fontId="105" fillId="0" borderId="2" xfId="0" applyFont="1" applyBorder="1" applyAlignment="1">
      <alignment horizontal="center"/>
    </xf>
    <xf numFmtId="0" fontId="95" fillId="0" borderId="2" xfId="0" applyFont="1" applyBorder="1"/>
    <xf numFmtId="4" fontId="28" fillId="0" borderId="2" xfId="0" applyNumberFormat="1" applyFont="1" applyBorder="1"/>
    <xf numFmtId="0" fontId="28" fillId="0" borderId="14" xfId="0" applyFont="1" applyBorder="1"/>
    <xf numFmtId="0" fontId="99" fillId="0" borderId="14" xfId="0" applyFont="1" applyBorder="1" applyAlignment="1">
      <alignment horizontal="center" vertical="center"/>
    </xf>
    <xf numFmtId="14" fontId="106" fillId="5" borderId="41" xfId="0" applyNumberFormat="1" applyFont="1" applyFill="1" applyBorder="1" applyProtection="1">
      <protection locked="0"/>
    </xf>
    <xf numFmtId="4" fontId="28" fillId="0" borderId="14" xfId="0" applyNumberFormat="1" applyFont="1" applyBorder="1"/>
    <xf numFmtId="0" fontId="107" fillId="0" borderId="0" xfId="0" applyFont="1"/>
    <xf numFmtId="4" fontId="108" fillId="0" borderId="0" xfId="0" applyNumberFormat="1" applyFont="1"/>
    <xf numFmtId="0" fontId="36" fillId="0" borderId="0" xfId="0" applyFont="1" applyAlignment="1" applyProtection="1">
      <alignment horizontal="center" vertical="center" wrapText="1"/>
      <protection locked="0"/>
    </xf>
    <xf numFmtId="0" fontId="72" fillId="23" borderId="19" xfId="0" applyFont="1" applyFill="1" applyBorder="1" applyAlignment="1" applyProtection="1">
      <alignment horizontal="center" vertical="center" wrapText="1"/>
      <protection locked="0"/>
    </xf>
    <xf numFmtId="0" fontId="72" fillId="23" borderId="45" xfId="0" applyFont="1" applyFill="1" applyBorder="1" applyAlignment="1" applyProtection="1">
      <alignment horizontal="center" vertical="center" wrapText="1"/>
      <protection locked="0"/>
    </xf>
    <xf numFmtId="0" fontId="72" fillId="23" borderId="13" xfId="0" applyFont="1" applyFill="1" applyBorder="1" applyAlignment="1" applyProtection="1">
      <alignment horizontal="center" vertical="center" wrapText="1"/>
      <protection locked="0"/>
    </xf>
    <xf numFmtId="0" fontId="72" fillId="23" borderId="10" xfId="0" applyFont="1" applyFill="1" applyBorder="1" applyAlignment="1" applyProtection="1">
      <alignment horizontal="center" vertical="center" wrapText="1"/>
      <protection locked="0"/>
    </xf>
    <xf numFmtId="0" fontId="45" fillId="0" borderId="14" xfId="0" applyFont="1" applyBorder="1" applyAlignment="1">
      <alignment horizontal="center" vertical="center"/>
    </xf>
    <xf numFmtId="0" fontId="99" fillId="0" borderId="0" xfId="0" applyFont="1" applyAlignment="1">
      <alignment horizontal="right" vertical="center"/>
    </xf>
    <xf numFmtId="0" fontId="109" fillId="0" borderId="0" xfId="0" applyFont="1" applyAlignment="1">
      <alignment horizontal="center" vertical="center"/>
    </xf>
    <xf numFmtId="0" fontId="109" fillId="0" borderId="0" xfId="0" applyFont="1"/>
    <xf numFmtId="0" fontId="109" fillId="0" borderId="25" xfId="0" applyFont="1" applyBorder="1"/>
    <xf numFmtId="0" fontId="109" fillId="0" borderId="14" xfId="0" applyFont="1" applyBorder="1" applyAlignment="1">
      <alignment horizontal="center" vertical="center"/>
    </xf>
    <xf numFmtId="0" fontId="109" fillId="3" borderId="0" xfId="0" applyFont="1" applyFill="1"/>
    <xf numFmtId="4" fontId="109" fillId="0" borderId="14" xfId="0" applyNumberFormat="1" applyFont="1" applyBorder="1"/>
    <xf numFmtId="165" fontId="46" fillId="6" borderId="9" xfId="0" applyNumberFormat="1" applyFont="1" applyFill="1" applyBorder="1"/>
    <xf numFmtId="0" fontId="72" fillId="0" borderId="14" xfId="0" applyFont="1" applyBorder="1" applyAlignment="1">
      <alignment horizontal="center" vertical="center"/>
    </xf>
    <xf numFmtId="4" fontId="72" fillId="0" borderId="0" xfId="0" applyNumberFormat="1" applyFont="1" applyAlignment="1">
      <alignment vertical="center"/>
    </xf>
    <xf numFmtId="166" fontId="72" fillId="0" borderId="0" xfId="0" applyNumberFormat="1" applyFont="1" applyAlignment="1">
      <alignment vertical="center"/>
    </xf>
    <xf numFmtId="165" fontId="110" fillId="6" borderId="71" xfId="0" applyNumberFormat="1" applyFont="1" applyFill="1" applyBorder="1" applyAlignment="1">
      <alignment horizontal="center" vertical="center"/>
    </xf>
    <xf numFmtId="165" fontId="110" fillId="6" borderId="70" xfId="0" applyNumberFormat="1" applyFont="1" applyFill="1" applyBorder="1" applyAlignment="1">
      <alignment horizontal="center" vertical="center"/>
    </xf>
    <xf numFmtId="165" fontId="46" fillId="6" borderId="43" xfId="0" applyNumberFormat="1" applyFont="1" applyFill="1" applyBorder="1" applyAlignment="1">
      <alignment horizontal="center" vertical="center"/>
    </xf>
    <xf numFmtId="165" fontId="46" fillId="6" borderId="74" xfId="0" applyNumberFormat="1" applyFont="1" applyFill="1" applyBorder="1" applyAlignment="1">
      <alignment horizontal="center" vertical="center"/>
    </xf>
    <xf numFmtId="4" fontId="75" fillId="0" borderId="14" xfId="0" applyNumberFormat="1" applyFont="1" applyBorder="1" applyAlignment="1">
      <alignment horizontal="center"/>
    </xf>
    <xf numFmtId="0" fontId="72" fillId="0" borderId="0" xfId="0" applyFont="1" applyAlignment="1">
      <alignment horizontal="center"/>
    </xf>
    <xf numFmtId="0" fontId="75" fillId="0" borderId="0" xfId="0" applyFont="1"/>
    <xf numFmtId="4" fontId="75" fillId="0" borderId="0" xfId="0" applyNumberFormat="1" applyFont="1" applyAlignment="1">
      <alignment horizontal="center"/>
    </xf>
    <xf numFmtId="0" fontId="111" fillId="0" borderId="0" xfId="0" applyFont="1"/>
    <xf numFmtId="0" fontId="112" fillId="0" borderId="0" xfId="0" applyFont="1" applyAlignment="1">
      <alignment horizontal="center"/>
    </xf>
    <xf numFmtId="0" fontId="60" fillId="0" borderId="0" xfId="0" applyFont="1" applyAlignment="1">
      <alignment horizontal="center"/>
    </xf>
    <xf numFmtId="0" fontId="113" fillId="0" borderId="0" xfId="0" applyFont="1"/>
    <xf numFmtId="0" fontId="60" fillId="0" borderId="0" xfId="0" applyFont="1"/>
    <xf numFmtId="0" fontId="111" fillId="0" borderId="25" xfId="0" applyFont="1" applyBorder="1"/>
    <xf numFmtId="4" fontId="114" fillId="0" borderId="14" xfId="0" applyNumberFormat="1" applyFont="1" applyBorder="1"/>
    <xf numFmtId="0" fontId="114" fillId="0" borderId="0" xfId="0" applyFont="1"/>
    <xf numFmtId="0" fontId="114" fillId="0" borderId="25" xfId="0" applyFont="1" applyBorder="1"/>
    <xf numFmtId="165" fontId="110" fillId="6" borderId="62" xfId="0" applyNumberFormat="1" applyFont="1" applyFill="1" applyBorder="1" applyAlignment="1">
      <alignment horizontal="center" vertical="center"/>
    </xf>
    <xf numFmtId="165" fontId="110" fillId="6" borderId="37" xfId="0" applyNumberFormat="1" applyFont="1" applyFill="1" applyBorder="1" applyAlignment="1">
      <alignment horizontal="center" vertical="center"/>
    </xf>
    <xf numFmtId="165" fontId="110" fillId="5" borderId="62" xfId="0" applyNumberFormat="1" applyFont="1" applyFill="1" applyBorder="1" applyAlignment="1" applyProtection="1">
      <alignment horizontal="center" vertical="center"/>
      <protection locked="0"/>
    </xf>
    <xf numFmtId="165" fontId="110" fillId="5" borderId="37" xfId="0" applyNumberFormat="1" applyFont="1" applyFill="1" applyBorder="1" applyAlignment="1" applyProtection="1">
      <alignment horizontal="center" vertical="center"/>
      <protection locked="0"/>
    </xf>
    <xf numFmtId="0" fontId="111" fillId="0" borderId="14" xfId="0" applyFont="1" applyBorder="1"/>
    <xf numFmtId="4" fontId="115" fillId="0" borderId="14" xfId="0" applyNumberFormat="1" applyFont="1" applyBorder="1" applyAlignment="1">
      <alignment horizontal="center"/>
    </xf>
    <xf numFmtId="165" fontId="110" fillId="6" borderId="35" xfId="0" applyNumberFormat="1" applyFont="1" applyFill="1" applyBorder="1" applyAlignment="1">
      <alignment horizontal="center" vertical="center"/>
    </xf>
    <xf numFmtId="165" fontId="110" fillId="0" borderId="0" xfId="0" applyNumberFormat="1" applyFont="1" applyAlignment="1">
      <alignment vertical="center"/>
    </xf>
    <xf numFmtId="0" fontId="48" fillId="0" borderId="0" xfId="0" applyFont="1"/>
    <xf numFmtId="165" fontId="116" fillId="6" borderId="12" xfId="0" applyNumberFormat="1" applyFont="1" applyFill="1" applyBorder="1" applyAlignment="1">
      <alignment horizontal="center" vertical="center"/>
    </xf>
    <xf numFmtId="165" fontId="116" fillId="6" borderId="5" xfId="0" applyNumberFormat="1" applyFont="1" applyFill="1" applyBorder="1" applyAlignment="1">
      <alignment horizontal="center" vertical="center"/>
    </xf>
    <xf numFmtId="4" fontId="28" fillId="0" borderId="0" xfId="0" applyNumberFormat="1" applyFont="1"/>
    <xf numFmtId="0" fontId="27" fillId="0" borderId="0" xfId="0" applyFont="1"/>
    <xf numFmtId="165" fontId="27" fillId="0" borderId="0" xfId="0" applyNumberFormat="1" applyFont="1"/>
    <xf numFmtId="165" fontId="116" fillId="6" borderId="13" xfId="0" applyNumberFormat="1" applyFont="1" applyFill="1" applyBorder="1" applyAlignment="1">
      <alignment horizontal="center" vertical="center"/>
    </xf>
    <xf numFmtId="165" fontId="116" fillId="6" borderId="10" xfId="0" applyNumberFormat="1" applyFont="1" applyFill="1" applyBorder="1" applyAlignment="1">
      <alignment horizontal="center" vertical="center"/>
    </xf>
    <xf numFmtId="0" fontId="105" fillId="0" borderId="14" xfId="0" applyFont="1" applyBorder="1" applyAlignment="1">
      <alignment horizontal="center"/>
    </xf>
    <xf numFmtId="0" fontId="105" fillId="0" borderId="0" xfId="0" applyFont="1" applyAlignment="1">
      <alignment horizontal="center"/>
    </xf>
    <xf numFmtId="0" fontId="95" fillId="0" borderId="0" xfId="0" applyFont="1"/>
    <xf numFmtId="0" fontId="81" fillId="34" borderId="26" xfId="0" applyFont="1" applyFill="1" applyBorder="1" applyAlignment="1">
      <alignment vertical="center"/>
    </xf>
    <xf numFmtId="4" fontId="29" fillId="34" borderId="35" xfId="0" applyNumberFormat="1" applyFont="1" applyFill="1" applyBorder="1" applyAlignment="1">
      <alignment vertical="center"/>
    </xf>
    <xf numFmtId="4" fontId="29" fillId="34" borderId="36" xfId="0" applyNumberFormat="1" applyFont="1" applyFill="1" applyBorder="1" applyAlignment="1">
      <alignment vertical="center"/>
    </xf>
    <xf numFmtId="4" fontId="29" fillId="34" borderId="37" xfId="0" applyNumberFormat="1" applyFont="1" applyFill="1" applyBorder="1" applyAlignment="1">
      <alignment vertical="center"/>
    </xf>
    <xf numFmtId="0" fontId="105" fillId="0" borderId="6" xfId="0" applyFont="1" applyBorder="1" applyAlignment="1">
      <alignment horizontal="center"/>
    </xf>
    <xf numFmtId="0" fontId="105" fillId="0" borderId="7" xfId="0" applyFont="1" applyBorder="1" applyAlignment="1">
      <alignment horizontal="center"/>
    </xf>
    <xf numFmtId="0" fontId="95" fillId="0" borderId="7" xfId="0" applyFont="1" applyBorder="1"/>
    <xf numFmtId="4" fontId="28" fillId="0" borderId="7" xfId="0" applyNumberFormat="1" applyFont="1" applyBorder="1"/>
    <xf numFmtId="0" fontId="105" fillId="0" borderId="0" xfId="0" applyFont="1" applyAlignment="1">
      <alignment horizontal="center"/>
    </xf>
    <xf numFmtId="0" fontId="28" fillId="0" borderId="1" xfId="0" applyFont="1" applyBorder="1"/>
    <xf numFmtId="0" fontId="28" fillId="0" borderId="2" xfId="0" applyFont="1" applyBorder="1" applyAlignment="1">
      <alignment horizontal="center" wrapText="1"/>
    </xf>
    <xf numFmtId="0" fontId="117" fillId="23" borderId="35" xfId="0" applyFont="1" applyFill="1" applyBorder="1" applyAlignment="1">
      <alignment horizontal="center" vertical="center"/>
    </xf>
    <xf numFmtId="0" fontId="117" fillId="23" borderId="36" xfId="0" applyFont="1" applyFill="1" applyBorder="1" applyAlignment="1">
      <alignment horizontal="center" vertical="center"/>
    </xf>
    <xf numFmtId="0" fontId="117" fillId="23" borderId="37" xfId="0" applyFont="1" applyFill="1" applyBorder="1" applyAlignment="1">
      <alignment horizontal="center" vertical="center"/>
    </xf>
    <xf numFmtId="0" fontId="117" fillId="0" borderId="0" xfId="0" applyFont="1" applyAlignment="1">
      <alignment vertical="center"/>
    </xf>
    <xf numFmtId="0" fontId="37" fillId="0" borderId="0" xfId="0" applyFont="1" applyAlignment="1" applyProtection="1">
      <alignment horizontal="center" vertical="center"/>
      <protection locked="0"/>
    </xf>
    <xf numFmtId="0" fontId="118" fillId="0" borderId="0" xfId="0" applyFont="1"/>
    <xf numFmtId="0" fontId="28" fillId="5" borderId="22" xfId="0" applyFont="1" applyFill="1" applyBorder="1" applyAlignment="1" applyProtection="1">
      <alignment horizontal="center"/>
      <protection locked="0"/>
    </xf>
    <xf numFmtId="0" fontId="28" fillId="5" borderId="47" xfId="0" applyFont="1" applyFill="1" applyBorder="1" applyAlignment="1" applyProtection="1">
      <alignment horizontal="center"/>
      <protection locked="0"/>
    </xf>
    <xf numFmtId="0" fontId="28" fillId="5" borderId="16" xfId="0" applyFont="1" applyFill="1" applyBorder="1" applyAlignment="1" applyProtection="1">
      <alignment horizontal="center"/>
      <protection locked="0"/>
    </xf>
    <xf numFmtId="0" fontId="28" fillId="4" borderId="0" xfId="0" applyFont="1" applyFill="1"/>
    <xf numFmtId="0" fontId="39" fillId="0" borderId="0" xfId="0" applyFont="1" applyAlignment="1" applyProtection="1">
      <alignment horizontal="center" vertical="top"/>
      <protection hidden="1"/>
    </xf>
    <xf numFmtId="0" fontId="119" fillId="0" borderId="0" xfId="0" applyFont="1"/>
    <xf numFmtId="0" fontId="44" fillId="0" borderId="0" xfId="0" applyFont="1" applyAlignment="1">
      <alignment vertical="center" wrapText="1"/>
    </xf>
    <xf numFmtId="0" fontId="109" fillId="0" borderId="14" xfId="0" applyFont="1" applyBorder="1"/>
    <xf numFmtId="0" fontId="117" fillId="23" borderId="7" xfId="0" applyFont="1" applyFill="1" applyBorder="1" applyAlignment="1">
      <alignment horizontal="center" vertical="center"/>
    </xf>
    <xf numFmtId="0" fontId="111" fillId="0" borderId="1" xfId="0" applyFont="1" applyBorder="1"/>
    <xf numFmtId="0" fontId="111" fillId="0" borderId="2" xfId="0" applyFont="1" applyBorder="1"/>
    <xf numFmtId="4" fontId="115" fillId="0" borderId="2" xfId="0" applyNumberFormat="1" applyFont="1" applyBorder="1" applyAlignment="1">
      <alignment horizontal="center"/>
    </xf>
    <xf numFmtId="0" fontId="120" fillId="0" borderId="2" xfId="0" applyFont="1" applyBorder="1" applyAlignment="1">
      <alignment horizontal="center"/>
    </xf>
    <xf numFmtId="0" fontId="111" fillId="0" borderId="2" xfId="0" applyFont="1" applyBorder="1" applyAlignment="1">
      <alignment horizontal="center"/>
    </xf>
    <xf numFmtId="0" fontId="44" fillId="0" borderId="2" xfId="0" applyFont="1" applyBorder="1" applyAlignment="1">
      <alignment vertical="center"/>
    </xf>
    <xf numFmtId="4" fontId="44" fillId="0" borderId="36" xfId="0" applyNumberFormat="1" applyFont="1" applyBorder="1" applyAlignment="1">
      <alignment vertical="center"/>
    </xf>
    <xf numFmtId="0" fontId="111" fillId="0" borderId="3" xfId="0" applyFont="1" applyBorder="1"/>
    <xf numFmtId="0" fontId="121" fillId="0" borderId="14" xfId="0" applyFont="1" applyBorder="1"/>
    <xf numFmtId="4" fontId="32" fillId="0" borderId="0" xfId="0" applyNumberFormat="1" applyFont="1" applyAlignment="1">
      <alignment horizontal="center" vertical="center" wrapText="1"/>
    </xf>
    <xf numFmtId="0" fontId="67" fillId="0" borderId="0" xfId="0" applyFont="1" applyAlignment="1">
      <alignment horizontal="center" vertical="center"/>
    </xf>
    <xf numFmtId="0" fontId="72" fillId="0" borderId="0" xfId="0" applyFont="1"/>
    <xf numFmtId="4" fontId="72" fillId="0" borderId="0" xfId="0" applyNumberFormat="1" applyFont="1" applyAlignment="1">
      <alignment horizontal="center" vertical="center" wrapText="1"/>
    </xf>
    <xf numFmtId="4" fontId="72" fillId="0" borderId="0" xfId="0" applyNumberFormat="1" applyFont="1" applyAlignment="1">
      <alignment horizontal="center"/>
    </xf>
    <xf numFmtId="0" fontId="72" fillId="0" borderId="0" xfId="0" applyFont="1" applyAlignment="1">
      <alignment horizontal="center" vertical="center" wrapText="1"/>
    </xf>
    <xf numFmtId="0" fontId="121" fillId="0" borderId="25" xfId="0" applyFont="1" applyBorder="1"/>
    <xf numFmtId="0" fontId="121" fillId="0" borderId="0" xfId="0" applyFont="1"/>
    <xf numFmtId="0" fontId="72" fillId="0" borderId="14" xfId="0" applyFont="1" applyBorder="1"/>
    <xf numFmtId="0" fontId="72" fillId="0" borderId="25" xfId="0" applyFont="1" applyBorder="1"/>
    <xf numFmtId="0" fontId="73" fillId="0" borderId="0" xfId="0" applyFont="1" applyAlignment="1">
      <alignment horizontal="center" vertical="center"/>
    </xf>
    <xf numFmtId="0" fontId="67" fillId="0" borderId="0" xfId="0" applyFont="1" applyAlignment="1">
      <alignment horizontal="center"/>
    </xf>
    <xf numFmtId="0" fontId="73" fillId="0" borderId="0" xfId="0" applyFont="1" applyAlignment="1">
      <alignment wrapText="1"/>
    </xf>
    <xf numFmtId="4" fontId="72" fillId="0" borderId="0" xfId="0" applyNumberFormat="1" applyFont="1"/>
    <xf numFmtId="0" fontId="32" fillId="0" borderId="14" xfId="0" applyFont="1" applyBorder="1"/>
    <xf numFmtId="4" fontId="32" fillId="0" borderId="0" xfId="0" applyNumberFormat="1" applyFont="1"/>
    <xf numFmtId="4" fontId="75" fillId="0" borderId="0" xfId="0" applyNumberFormat="1" applyFont="1" applyAlignment="1">
      <alignment horizontal="center" vertical="center"/>
    </xf>
    <xf numFmtId="0" fontId="32" fillId="0" borderId="25" xfId="0" applyFont="1" applyBorder="1"/>
    <xf numFmtId="0" fontId="32" fillId="0" borderId="0" xfId="0" applyFont="1"/>
    <xf numFmtId="0" fontId="122" fillId="0" borderId="14" xfId="0" applyFont="1" applyBorder="1" applyProtection="1">
      <protection hidden="1"/>
    </xf>
    <xf numFmtId="4" fontId="122" fillId="0" borderId="0" xfId="0" applyNumberFormat="1" applyFont="1" applyProtection="1">
      <protection hidden="1"/>
    </xf>
    <xf numFmtId="0" fontId="123" fillId="0" borderId="0" xfId="0" applyFont="1" applyAlignment="1" applyProtection="1">
      <alignment horizontal="center"/>
      <protection hidden="1"/>
    </xf>
    <xf numFmtId="0" fontId="112" fillId="0" borderId="0" xfId="0" applyFont="1" applyAlignment="1" applyProtection="1">
      <alignment horizontal="center"/>
      <protection hidden="1"/>
    </xf>
    <xf numFmtId="0" fontId="82" fillId="0" borderId="0" xfId="0" applyFont="1" applyAlignment="1" applyProtection="1">
      <alignment horizontal="center"/>
      <protection hidden="1"/>
    </xf>
    <xf numFmtId="0" fontId="82" fillId="0" borderId="0" xfId="0" applyFont="1" applyProtection="1">
      <protection hidden="1"/>
    </xf>
    <xf numFmtId="4" fontId="82" fillId="0" borderId="0" xfId="0" applyNumberFormat="1" applyFont="1" applyProtection="1">
      <protection hidden="1"/>
    </xf>
    <xf numFmtId="0" fontId="39" fillId="0" borderId="0" xfId="0" applyFont="1" applyAlignment="1" applyProtection="1">
      <alignment horizontal="center" vertical="top" wrapText="1"/>
      <protection hidden="1"/>
    </xf>
    <xf numFmtId="0" fontId="122" fillId="0" borderId="25" xfId="0" applyFont="1" applyBorder="1" applyProtection="1">
      <protection hidden="1"/>
    </xf>
    <xf numFmtId="0" fontId="122" fillId="0" borderId="0" xfId="0" applyFont="1" applyProtection="1">
      <protection hidden="1"/>
    </xf>
    <xf numFmtId="0" fontId="109" fillId="0" borderId="14" xfId="0" applyFont="1" applyBorder="1" applyAlignment="1">
      <alignment vertical="center"/>
    </xf>
    <xf numFmtId="4" fontId="109" fillId="0" borderId="0" xfId="0" applyNumberFormat="1" applyFont="1" applyAlignment="1">
      <alignment vertical="center"/>
    </xf>
    <xf numFmtId="0" fontId="109" fillId="0" borderId="25" xfId="0" applyFont="1" applyBorder="1" applyAlignment="1">
      <alignment vertical="center"/>
    </xf>
    <xf numFmtId="0" fontId="109" fillId="0" borderId="0" xfId="0" applyFont="1" applyAlignment="1">
      <alignment vertical="center"/>
    </xf>
    <xf numFmtId="0" fontId="104" fillId="0" borderId="0" xfId="0" applyFont="1" applyAlignment="1" applyProtection="1">
      <alignment horizontal="center" vertical="center"/>
      <protection locked="0"/>
    </xf>
    <xf numFmtId="0" fontId="75" fillId="0" borderId="0" xfId="0" applyFont="1" applyAlignment="1" applyProtection="1">
      <alignment horizontal="center" vertical="center"/>
      <protection locked="0"/>
    </xf>
    <xf numFmtId="1" fontId="72" fillId="0" borderId="23" xfId="0" applyNumberFormat="1" applyFont="1" applyBorder="1" applyAlignment="1" applyProtection="1">
      <alignment horizontal="center" vertical="center"/>
      <protection locked="0"/>
    </xf>
    <xf numFmtId="0" fontId="75" fillId="0" borderId="0" xfId="0" applyFont="1" applyAlignment="1">
      <alignment horizontal="center" vertical="center"/>
    </xf>
    <xf numFmtId="0" fontId="75" fillId="0" borderId="0" xfId="0" applyFont="1" applyAlignment="1" applyProtection="1">
      <alignment horizontal="center" vertical="center"/>
      <protection hidden="1"/>
    </xf>
    <xf numFmtId="4" fontId="75" fillId="0" borderId="0" xfId="0" applyNumberFormat="1" applyFont="1" applyAlignment="1">
      <alignment vertical="center"/>
    </xf>
    <xf numFmtId="4" fontId="72" fillId="0" borderId="0" xfId="0" applyNumberFormat="1" applyFont="1" applyAlignment="1" applyProtection="1">
      <alignment vertical="center"/>
      <protection locked="0"/>
    </xf>
    <xf numFmtId="0" fontId="75" fillId="0" borderId="0" xfId="0" applyFont="1" applyAlignment="1">
      <alignment vertical="center"/>
    </xf>
    <xf numFmtId="4" fontId="75" fillId="0" borderId="0" xfId="0" applyNumberFormat="1" applyFont="1" applyAlignment="1" applyProtection="1">
      <alignment vertical="center"/>
      <protection hidden="1"/>
    </xf>
    <xf numFmtId="4" fontId="75" fillId="0" borderId="0" xfId="0" applyNumberFormat="1" applyFont="1" applyAlignment="1" applyProtection="1">
      <alignment horizontal="right" vertical="center"/>
      <protection hidden="1"/>
    </xf>
    <xf numFmtId="4" fontId="72" fillId="0" borderId="0" xfId="0" applyNumberFormat="1" applyFont="1" applyAlignment="1" applyProtection="1">
      <alignment horizontal="center" vertical="center"/>
      <protection locked="0"/>
    </xf>
    <xf numFmtId="0" fontId="124" fillId="0" borderId="14" xfId="0" applyFont="1" applyBorder="1" applyAlignment="1" applyProtection="1">
      <alignment vertical="top"/>
      <protection hidden="1"/>
    </xf>
    <xf numFmtId="4" fontId="125" fillId="0" borderId="0" xfId="0" applyNumberFormat="1" applyFont="1" applyAlignment="1" applyProtection="1">
      <alignment horizontal="center" vertical="top"/>
      <protection hidden="1"/>
    </xf>
    <xf numFmtId="0" fontId="123" fillId="0" borderId="0" xfId="0" applyFont="1" applyAlignment="1" applyProtection="1">
      <alignment horizontal="center" vertical="top"/>
      <protection hidden="1"/>
    </xf>
    <xf numFmtId="0" fontId="112" fillId="0" borderId="0" xfId="0" applyFont="1" applyAlignment="1" applyProtection="1">
      <alignment horizontal="center" vertical="top"/>
      <protection hidden="1"/>
    </xf>
    <xf numFmtId="4" fontId="39" fillId="0" borderId="0" xfId="0" applyNumberFormat="1" applyFont="1" applyAlignment="1" applyProtection="1">
      <alignment horizontal="center" vertical="top"/>
      <protection hidden="1"/>
    </xf>
    <xf numFmtId="4" fontId="39" fillId="0" borderId="0" xfId="0" applyNumberFormat="1" applyFont="1" applyAlignment="1" applyProtection="1">
      <alignment horizontal="center" vertical="top"/>
      <protection hidden="1"/>
    </xf>
    <xf numFmtId="0" fontId="39" fillId="0" borderId="0" xfId="0" applyFont="1" applyAlignment="1" applyProtection="1">
      <alignment vertical="top"/>
      <protection hidden="1"/>
    </xf>
    <xf numFmtId="0" fontId="124" fillId="0" borderId="25" xfId="0" applyFont="1" applyBorder="1" applyAlignment="1" applyProtection="1">
      <alignment vertical="top"/>
      <protection hidden="1"/>
    </xf>
    <xf numFmtId="0" fontId="124" fillId="0" borderId="0" xfId="0" applyFont="1" applyAlignment="1" applyProtection="1">
      <alignment vertical="top"/>
      <protection hidden="1"/>
    </xf>
    <xf numFmtId="0" fontId="123" fillId="0" borderId="0" xfId="0" applyFont="1" applyAlignment="1">
      <alignment horizontal="center"/>
    </xf>
    <xf numFmtId="0" fontId="28" fillId="0" borderId="6" xfId="0" applyFont="1" applyBorder="1"/>
    <xf numFmtId="0" fontId="112" fillId="0" borderId="7" xfId="0" applyFont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0" fillId="0" borderId="7" xfId="0" applyFont="1" applyBorder="1"/>
    <xf numFmtId="0" fontId="113" fillId="0" borderId="7" xfId="0" applyFont="1" applyBorder="1"/>
    <xf numFmtId="4" fontId="60" fillId="0" borderId="7" xfId="0" applyNumberFormat="1" applyFont="1" applyBorder="1"/>
    <xf numFmtId="0" fontId="104" fillId="0" borderId="2" xfId="0" applyFont="1" applyBorder="1" applyAlignment="1">
      <alignment horizontal="center"/>
    </xf>
    <xf numFmtId="0" fontId="75" fillId="0" borderId="2" xfId="0" applyFont="1" applyBorder="1" applyAlignment="1">
      <alignment horizontal="center"/>
    </xf>
    <xf numFmtId="0" fontId="75" fillId="0" borderId="2" xfId="0" applyFont="1" applyBorder="1"/>
    <xf numFmtId="0" fontId="72" fillId="0" borderId="2" xfId="0" applyFont="1" applyBorder="1" applyAlignment="1">
      <alignment vertical="center"/>
    </xf>
    <xf numFmtId="4" fontId="73" fillId="0" borderId="2" xfId="0" applyNumberFormat="1" applyFont="1" applyBorder="1" applyAlignment="1">
      <alignment horizontal="center"/>
    </xf>
    <xf numFmtId="4" fontId="72" fillId="0" borderId="2" xfId="0" applyNumberFormat="1" applyFont="1" applyBorder="1" applyAlignment="1">
      <alignment vertical="center"/>
    </xf>
    <xf numFmtId="4" fontId="115" fillId="0" borderId="0" xfId="0" applyNumberFormat="1" applyFont="1" applyAlignment="1">
      <alignment horizontal="center"/>
    </xf>
    <xf numFmtId="0" fontId="120" fillId="0" borderId="0" xfId="0" applyFont="1" applyAlignment="1">
      <alignment horizontal="center"/>
    </xf>
    <xf numFmtId="0" fontId="104" fillId="0" borderId="0" xfId="0" applyFont="1" applyAlignment="1">
      <alignment horizontal="center"/>
    </xf>
    <xf numFmtId="0" fontId="75" fillId="0" borderId="0" xfId="0" applyFont="1" applyAlignment="1">
      <alignment horizontal="center"/>
    </xf>
    <xf numFmtId="0" fontId="72" fillId="0" borderId="0" xfId="0" applyFont="1" applyAlignment="1">
      <alignment vertical="center"/>
    </xf>
    <xf numFmtId="4" fontId="73" fillId="0" borderId="0" xfId="0" applyNumberFormat="1" applyFont="1" applyAlignment="1">
      <alignment horizontal="center"/>
    </xf>
    <xf numFmtId="4" fontId="72" fillId="0" borderId="0" xfId="0" applyNumberFormat="1" applyFont="1" applyAlignment="1">
      <alignment horizontal="center" vertical="center"/>
    </xf>
    <xf numFmtId="0" fontId="73" fillId="0" borderId="0" xfId="0" applyFont="1" applyAlignment="1">
      <alignment vertical="center" wrapText="1"/>
    </xf>
    <xf numFmtId="4" fontId="72" fillId="0" borderId="36" xfId="0" applyNumberFormat="1" applyFont="1" applyBorder="1" applyAlignment="1">
      <alignment vertical="center"/>
    </xf>
    <xf numFmtId="165" fontId="28" fillId="0" borderId="19" xfId="0" applyNumberFormat="1" applyFont="1" applyBorder="1"/>
    <xf numFmtId="0" fontId="52" fillId="0" borderId="0" xfId="0" applyFont="1" applyAlignment="1" applyProtection="1">
      <alignment horizontal="center" vertical="center"/>
      <protection locked="0"/>
    </xf>
  </cellXfs>
  <cellStyles count="4">
    <cellStyle name="Normale" xfId="0" builtinId="0"/>
    <cellStyle name="Normale 2" xfId="1" xr:uid="{00000000-0005-0000-0000-000001000000}"/>
    <cellStyle name="Percentuale" xfId="3" builtinId="5"/>
    <cellStyle name="Valuta 2" xfId="2" xr:uid="{00000000-0005-0000-0000-000003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</dxfs>
  <tableStyles count="0" defaultTableStyle="TableStyleMedium2" defaultPivotStyle="PivotStyleLight16"/>
  <colors>
    <mruColors>
      <color rgb="FF99FFCC"/>
      <color rgb="FFFFFFCC"/>
      <color rgb="FFFFCC99"/>
      <color rgb="FFCCFFFF"/>
      <color rgb="FFFFCCFF"/>
      <color rgb="FFCC99FF"/>
      <color rgb="FFBFAE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tgov-my.sharepoint.com/Users/armento.s/AppData/Local/Microsoft/Windows/Temporary%20Internet%20Files/Content.Outlook/Y50012UO/faBBBio/Anticipazione_DI_345_2016_annualita_2015_e_2016_agg._DI%2019_2022_v04.3.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"/>
      <sheetName val="Anticipazione 2015  2016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AC154"/>
  <sheetViews>
    <sheetView tabSelected="1" topLeftCell="A40" zoomScale="67" zoomScaleNormal="67" workbookViewId="0">
      <selection activeCell="A54" sqref="A1:XFD1048576"/>
    </sheetView>
  </sheetViews>
  <sheetFormatPr defaultColWidth="8.7265625" defaultRowHeight="14.5" x14ac:dyDescent="0.35"/>
  <cols>
    <col min="1" max="1" width="2.81640625" style="102" customWidth="1"/>
    <col min="2" max="2" width="10.54296875" style="102" customWidth="1"/>
    <col min="3" max="3" width="1.81640625" style="1336" customWidth="1"/>
    <col min="4" max="4" width="18.7265625" style="1342" customWidth="1"/>
    <col min="5" max="5" width="2" style="1342" customWidth="1"/>
    <col min="6" max="6" width="25.54296875" style="1342" customWidth="1"/>
    <col min="7" max="7" width="33.453125" style="628" customWidth="1"/>
    <col min="8" max="8" width="17.1796875" style="102" customWidth="1"/>
    <col min="9" max="9" width="2.453125" style="102" customWidth="1"/>
    <col min="10" max="10" width="23" style="1343" bestFit="1" customWidth="1"/>
    <col min="11" max="11" width="10.1796875" style="1343" bestFit="1" customWidth="1"/>
    <col min="12" max="12" width="11.1796875" style="1343" customWidth="1"/>
    <col min="13" max="13" width="1.81640625" style="1336" customWidth="1"/>
    <col min="14" max="14" width="22" style="102" customWidth="1"/>
    <col min="15" max="15" width="2.453125" style="628" customWidth="1"/>
    <col min="16" max="16" width="20" style="102" customWidth="1"/>
    <col min="17" max="17" width="24" style="102" bestFit="1" customWidth="1"/>
    <col min="18" max="18" width="18.1796875" style="1336" customWidth="1"/>
    <col min="19" max="19" width="7.54296875" style="102" customWidth="1"/>
    <col min="20" max="20" width="22.7265625" style="1336" customWidth="1"/>
    <col min="21" max="21" width="1.54296875" style="1336" customWidth="1"/>
    <col min="22" max="22" width="17.81640625" style="1336" customWidth="1"/>
    <col min="23" max="23" width="2.453125" style="1336" customWidth="1"/>
    <col min="24" max="24" width="19.26953125" style="102" customWidth="1"/>
    <col min="25" max="25" width="2.1796875" style="1336" customWidth="1"/>
    <col min="26" max="26" width="15" style="102" customWidth="1"/>
    <col min="27" max="27" width="4.453125" style="102" customWidth="1"/>
    <col min="28" max="28" width="16" style="102" customWidth="1"/>
    <col min="29" max="36" width="9.1796875" style="102" customWidth="1"/>
    <col min="37" max="37" width="10.54296875" style="102" customWidth="1"/>
    <col min="38" max="938" width="9.1796875" style="102" customWidth="1"/>
    <col min="939" max="16384" width="8.7265625" style="102"/>
  </cols>
  <sheetData>
    <row r="1" spans="1:29" s="102" customFormat="1" ht="15" thickBot="1" x14ac:dyDescent="0.4">
      <c r="A1" s="1353"/>
      <c r="B1" s="631"/>
      <c r="C1" s="1284"/>
      <c r="D1" s="1282"/>
      <c r="E1" s="1282"/>
      <c r="F1" s="1282"/>
      <c r="G1" s="630"/>
      <c r="H1" s="631"/>
      <c r="I1" s="631"/>
      <c r="J1" s="1283"/>
      <c r="K1" s="1283"/>
      <c r="L1" s="1283"/>
      <c r="M1" s="1284"/>
      <c r="N1" s="631"/>
      <c r="O1" s="630"/>
      <c r="P1" s="631"/>
      <c r="Q1" s="631"/>
      <c r="R1" s="1284"/>
      <c r="S1" s="631"/>
      <c r="T1" s="1284"/>
      <c r="U1" s="1284"/>
      <c r="V1" s="1284"/>
      <c r="W1" s="1284"/>
      <c r="X1" s="631"/>
      <c r="Y1" s="1284"/>
      <c r="Z1" s="631"/>
      <c r="AA1" s="631"/>
      <c r="AB1" s="631"/>
      <c r="AC1" s="632"/>
    </row>
    <row r="2" spans="1:29" s="102" customFormat="1" ht="33" thickBot="1" x14ac:dyDescent="0.4">
      <c r="A2" s="1285"/>
      <c r="C2" s="768" t="s">
        <v>0</v>
      </c>
      <c r="D2" s="769"/>
      <c r="E2" s="769"/>
      <c r="F2" s="769"/>
      <c r="G2" s="769"/>
      <c r="H2" s="769"/>
      <c r="I2" s="769"/>
      <c r="J2" s="769"/>
      <c r="K2" s="769"/>
      <c r="L2" s="769"/>
      <c r="M2" s="769"/>
      <c r="N2" s="769"/>
      <c r="O2" s="769"/>
      <c r="P2" s="769"/>
      <c r="Q2" s="769"/>
      <c r="R2" s="769"/>
      <c r="S2" s="769"/>
      <c r="T2" s="769"/>
      <c r="U2" s="769"/>
      <c r="V2" s="769"/>
      <c r="W2" s="769"/>
      <c r="X2" s="770"/>
      <c r="Y2" s="46"/>
      <c r="Z2" s="46"/>
      <c r="AA2" s="46"/>
      <c r="AB2" s="46"/>
      <c r="AC2" s="634"/>
    </row>
    <row r="3" spans="1:29" s="102" customFormat="1" ht="23" thickBot="1" x14ac:dyDescent="0.4">
      <c r="A3" s="1285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7"/>
      <c r="V3" s="627"/>
      <c r="W3" s="627"/>
      <c r="X3" s="627"/>
      <c r="Y3" s="627"/>
      <c r="Z3" s="627"/>
      <c r="AA3" s="627"/>
      <c r="AB3" s="627"/>
      <c r="AC3" s="634"/>
    </row>
    <row r="4" spans="1:29" s="102" customFormat="1" ht="28" thickBot="1" x14ac:dyDescent="0.4">
      <c r="A4" s="1285"/>
      <c r="C4" s="765" t="s">
        <v>1</v>
      </c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7"/>
      <c r="Y4" s="30"/>
      <c r="Z4" s="30"/>
      <c r="AA4" s="30"/>
      <c r="AB4" s="30"/>
      <c r="AC4" s="634"/>
    </row>
    <row r="5" spans="1:29" s="102" customFormat="1" ht="21" customHeight="1" thickBot="1" x14ac:dyDescent="0.4">
      <c r="A5" s="1285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30"/>
      <c r="Z5" s="30"/>
      <c r="AA5" s="30"/>
      <c r="AB5" s="30"/>
      <c r="AC5" s="634"/>
    </row>
    <row r="6" spans="1:29" s="102" customFormat="1" ht="53.15" customHeight="1" thickBot="1" x14ac:dyDescent="0.4">
      <c r="A6" s="1285"/>
      <c r="B6" s="634"/>
      <c r="C6" s="786" t="s">
        <v>2</v>
      </c>
      <c r="D6" s="787"/>
      <c r="E6" s="787"/>
      <c r="F6" s="788"/>
      <c r="G6" s="783" t="s">
        <v>3</v>
      </c>
      <c r="H6" s="784"/>
      <c r="I6" s="784"/>
      <c r="J6" s="785"/>
      <c r="K6" s="789" t="s">
        <v>4</v>
      </c>
      <c r="L6" s="790"/>
      <c r="M6" s="790"/>
      <c r="N6" s="780"/>
      <c r="O6" s="781"/>
      <c r="P6" s="781"/>
      <c r="Q6" s="781"/>
      <c r="R6" s="781"/>
      <c r="S6" s="781"/>
      <c r="T6" s="781"/>
      <c r="U6" s="781"/>
      <c r="V6" s="781"/>
      <c r="W6" s="781"/>
      <c r="X6" s="782"/>
      <c r="Y6" s="1336"/>
      <c r="AC6" s="634"/>
    </row>
    <row r="7" spans="1:29" s="102" customFormat="1" ht="21.65" customHeight="1" thickBot="1" x14ac:dyDescent="0.4">
      <c r="A7" s="1285"/>
      <c r="C7" s="106"/>
      <c r="D7" s="106"/>
      <c r="E7" s="106"/>
      <c r="F7" s="106"/>
      <c r="G7" s="533"/>
      <c r="H7" s="533"/>
      <c r="I7" s="533"/>
      <c r="J7" s="533"/>
      <c r="K7" s="533"/>
      <c r="L7" s="533"/>
      <c r="M7" s="533"/>
      <c r="N7" s="533"/>
      <c r="O7" s="533"/>
      <c r="P7" s="533"/>
      <c r="Q7" s="533"/>
      <c r="R7" s="1366"/>
      <c r="S7" s="1366"/>
      <c r="T7" s="1290"/>
      <c r="U7" s="1367"/>
      <c r="V7" s="358"/>
      <c r="W7" s="358"/>
      <c r="X7" s="358"/>
      <c r="Y7" s="1291"/>
      <c r="Z7" s="1291"/>
      <c r="AA7" s="1291"/>
      <c r="AB7" s="1291"/>
      <c r="AC7" s="634"/>
    </row>
    <row r="8" spans="1:29" s="1299" customFormat="1" ht="17.5" x14ac:dyDescent="0.35">
      <c r="A8" s="1368"/>
      <c r="C8" s="723" t="s">
        <v>5</v>
      </c>
      <c r="D8" s="724"/>
      <c r="E8" s="724"/>
      <c r="F8" s="724"/>
      <c r="G8" s="541" t="str">
        <f>VLOOKUP($G$6,'DATI EROGAZIONI'!$A$2:$I$22,9,FALSE)</f>
        <v>E89J21010050001</v>
      </c>
      <c r="H8" s="101"/>
      <c r="J8" s="771" t="s">
        <v>6</v>
      </c>
      <c r="K8" s="772"/>
      <c r="L8" s="772"/>
      <c r="M8" s="772"/>
      <c r="N8" s="772"/>
      <c r="O8" s="772"/>
      <c r="P8" s="772"/>
      <c r="Q8" s="772"/>
      <c r="R8" s="772"/>
      <c r="S8" s="772"/>
      <c r="T8" s="772"/>
      <c r="U8" s="772"/>
      <c r="V8" s="772"/>
      <c r="W8" s="772"/>
      <c r="X8" s="773"/>
      <c r="Y8" s="101"/>
      <c r="Z8" s="1455"/>
      <c r="AA8" s="1455"/>
      <c r="AB8" s="1455"/>
      <c r="AC8" s="1455"/>
    </row>
    <row r="9" spans="1:29" s="1299" customFormat="1" ht="17.5" x14ac:dyDescent="0.35">
      <c r="A9" s="1368"/>
      <c r="C9" s="725"/>
      <c r="D9" s="726"/>
      <c r="E9" s="726"/>
      <c r="F9" s="726"/>
      <c r="G9" s="542" t="str">
        <f>IF(VLOOKUP($G$6,'DATI EROGAZIONI'!$A$2:$T$22,10,FALSE)="","",VLOOKUP($G$6,'DATI EROGAZIONI'!$A$2:$T$22,10,FALSE))</f>
        <v>F60J22000000001</v>
      </c>
      <c r="H9" s="101"/>
      <c r="J9" s="774"/>
      <c r="K9" s="775"/>
      <c r="L9" s="775"/>
      <c r="M9" s="775"/>
      <c r="N9" s="775"/>
      <c r="O9" s="775"/>
      <c r="P9" s="775"/>
      <c r="Q9" s="775"/>
      <c r="R9" s="775"/>
      <c r="S9" s="775"/>
      <c r="T9" s="775"/>
      <c r="U9" s="775"/>
      <c r="V9" s="775"/>
      <c r="W9" s="775"/>
      <c r="X9" s="776"/>
      <c r="Y9" s="533"/>
      <c r="Z9" s="1298"/>
      <c r="AA9" s="1298"/>
      <c r="AB9" s="1298"/>
      <c r="AC9" s="1300"/>
    </row>
    <row r="10" spans="1:29" s="1299" customFormat="1" ht="17.5" x14ac:dyDescent="0.35">
      <c r="A10" s="1368"/>
      <c r="C10" s="725"/>
      <c r="D10" s="726"/>
      <c r="E10" s="726"/>
      <c r="F10" s="726"/>
      <c r="G10" s="542" t="str">
        <f>IF(VLOOKUP($G$6,'DATI EROGAZIONI'!$A$2:$T$22,11,FALSE)="","",VLOOKUP($G$6,'DATI EROGAZIONI'!$A$2:$T$22,11,FALSE))</f>
        <v>F60J22000010001</v>
      </c>
      <c r="H10" s="101"/>
      <c r="J10" s="774"/>
      <c r="K10" s="775"/>
      <c r="L10" s="775"/>
      <c r="M10" s="775"/>
      <c r="N10" s="775"/>
      <c r="O10" s="775"/>
      <c r="P10" s="775"/>
      <c r="Q10" s="775"/>
      <c r="R10" s="775"/>
      <c r="S10" s="775"/>
      <c r="T10" s="775"/>
      <c r="U10" s="775"/>
      <c r="V10" s="775"/>
      <c r="W10" s="775"/>
      <c r="X10" s="776"/>
      <c r="Y10" s="533"/>
      <c r="Z10" s="1298"/>
      <c r="AA10" s="1298"/>
      <c r="AB10" s="1298"/>
      <c r="AC10" s="1300"/>
    </row>
    <row r="11" spans="1:29" s="1299" customFormat="1" ht="17.5" x14ac:dyDescent="0.35">
      <c r="A11" s="1368"/>
      <c r="C11" s="725"/>
      <c r="D11" s="726"/>
      <c r="E11" s="726"/>
      <c r="F11" s="726"/>
      <c r="G11" s="542" t="str">
        <f>IF(VLOOKUP($G$6,'DATI EROGAZIONI'!$A$2:$T$22,12,FALSE)="","",VLOOKUP($G$6,'DATI EROGAZIONI'!$A$2:$T$22,12,FALSE))</f>
        <v>F60J22000020001</v>
      </c>
      <c r="H11" s="101"/>
      <c r="J11" s="774"/>
      <c r="K11" s="775"/>
      <c r="L11" s="775"/>
      <c r="M11" s="775"/>
      <c r="N11" s="775"/>
      <c r="O11" s="775"/>
      <c r="P11" s="775"/>
      <c r="Q11" s="775"/>
      <c r="R11" s="775"/>
      <c r="S11" s="775"/>
      <c r="T11" s="775"/>
      <c r="U11" s="775"/>
      <c r="V11" s="775"/>
      <c r="W11" s="775"/>
      <c r="X11" s="776"/>
      <c r="Y11" s="533"/>
      <c r="Z11" s="1298"/>
      <c r="AA11" s="1298"/>
      <c r="AB11" s="1298"/>
      <c r="AC11" s="1300"/>
    </row>
    <row r="12" spans="1:29" s="1299" customFormat="1" ht="17.5" x14ac:dyDescent="0.35">
      <c r="A12" s="1368"/>
      <c r="C12" s="725"/>
      <c r="D12" s="726"/>
      <c r="E12" s="726"/>
      <c r="F12" s="726"/>
      <c r="G12" s="542" t="str">
        <f>IF(VLOOKUP($G$6,'DATI EROGAZIONI'!$A$2:$T$22,13,FALSE)="","",VLOOKUP($G$6,'DATI EROGAZIONI'!$A$2:$T$22,13,FALSE))</f>
        <v>J10B22000070008</v>
      </c>
      <c r="H12" s="101"/>
      <c r="J12" s="774"/>
      <c r="K12" s="775"/>
      <c r="L12" s="775"/>
      <c r="M12" s="775"/>
      <c r="N12" s="775"/>
      <c r="O12" s="775"/>
      <c r="P12" s="775"/>
      <c r="Q12" s="775"/>
      <c r="R12" s="775"/>
      <c r="S12" s="775"/>
      <c r="T12" s="775"/>
      <c r="U12" s="775"/>
      <c r="V12" s="775"/>
      <c r="W12" s="775"/>
      <c r="X12" s="776"/>
      <c r="Y12" s="533"/>
      <c r="Z12" s="1298"/>
      <c r="AA12" s="1298"/>
      <c r="AB12" s="1298"/>
      <c r="AC12" s="1300"/>
    </row>
    <row r="13" spans="1:29" s="1299" customFormat="1" ht="17.5" x14ac:dyDescent="0.35">
      <c r="A13" s="1368"/>
      <c r="C13" s="725"/>
      <c r="D13" s="726"/>
      <c r="E13" s="726"/>
      <c r="F13" s="726"/>
      <c r="G13" s="542" t="str">
        <f>IF(VLOOKUP($G$6,'DATI EROGAZIONI'!$A$2:$T$22,14,FALSE)="","",VLOOKUP($G$6,'DATI EROGAZIONI'!$A$2:$T$22,14,FALSE))</f>
        <v>J10B22000080008</v>
      </c>
      <c r="H13" s="101"/>
      <c r="J13" s="774"/>
      <c r="K13" s="775"/>
      <c r="L13" s="775"/>
      <c r="M13" s="775"/>
      <c r="N13" s="775"/>
      <c r="O13" s="775"/>
      <c r="P13" s="775"/>
      <c r="Q13" s="775"/>
      <c r="R13" s="775"/>
      <c r="S13" s="775"/>
      <c r="T13" s="775"/>
      <c r="U13" s="775"/>
      <c r="V13" s="775"/>
      <c r="W13" s="775"/>
      <c r="X13" s="776"/>
      <c r="Y13" s="533"/>
      <c r="Z13" s="1298"/>
      <c r="AA13" s="1298"/>
      <c r="AB13" s="1298"/>
      <c r="AC13" s="1300"/>
    </row>
    <row r="14" spans="1:29" s="1299" customFormat="1" ht="17.5" x14ac:dyDescent="0.35">
      <c r="A14" s="1368"/>
      <c r="C14" s="725"/>
      <c r="D14" s="726"/>
      <c r="E14" s="726"/>
      <c r="F14" s="726"/>
      <c r="G14" s="542" t="str">
        <f>IF(VLOOKUP($G$6,'DATI EROGAZIONI'!$A$2:$T$22,14,FALSE)="","",VLOOKUP($G$6,'DATI EROGAZIONI'!$A$2:$T$22,14,FALSE))</f>
        <v>J10B22000080008</v>
      </c>
      <c r="H14" s="101"/>
      <c r="J14" s="774"/>
      <c r="K14" s="775"/>
      <c r="L14" s="775"/>
      <c r="M14" s="775"/>
      <c r="N14" s="775"/>
      <c r="O14" s="775"/>
      <c r="P14" s="775"/>
      <c r="Q14" s="775"/>
      <c r="R14" s="775"/>
      <c r="S14" s="775"/>
      <c r="T14" s="775"/>
      <c r="U14" s="775"/>
      <c r="V14" s="775"/>
      <c r="W14" s="775"/>
      <c r="X14" s="776"/>
      <c r="Y14" s="533"/>
      <c r="Z14" s="1298"/>
      <c r="AA14" s="1298"/>
      <c r="AB14" s="1298"/>
      <c r="AC14" s="1300"/>
    </row>
    <row r="15" spans="1:29" s="1299" customFormat="1" ht="17.5" x14ac:dyDescent="0.35">
      <c r="A15" s="1368"/>
      <c r="C15" s="725"/>
      <c r="D15" s="726"/>
      <c r="E15" s="726"/>
      <c r="F15" s="726"/>
      <c r="G15" s="542" t="str">
        <f>IF(VLOOKUP($G$6,'DATI EROGAZIONI'!$A$2:$T$22,15,FALSE)="","",VLOOKUP($G$6,'DATI EROGAZIONI'!$A$2:$T$22,15,FALSE))</f>
        <v>J10B22000090008</v>
      </c>
      <c r="H15" s="101"/>
      <c r="J15" s="774"/>
      <c r="K15" s="775"/>
      <c r="L15" s="775"/>
      <c r="M15" s="775"/>
      <c r="N15" s="775"/>
      <c r="O15" s="775"/>
      <c r="P15" s="775"/>
      <c r="Q15" s="775"/>
      <c r="R15" s="775"/>
      <c r="S15" s="775"/>
      <c r="T15" s="775"/>
      <c r="U15" s="775"/>
      <c r="V15" s="775"/>
      <c r="W15" s="775"/>
      <c r="X15" s="776"/>
      <c r="Y15" s="533"/>
      <c r="Z15" s="1298"/>
      <c r="AA15" s="1298"/>
      <c r="AB15" s="1298"/>
      <c r="AC15" s="1300"/>
    </row>
    <row r="16" spans="1:29" s="1299" customFormat="1" ht="17.5" x14ac:dyDescent="0.35">
      <c r="A16" s="1368"/>
      <c r="C16" s="725"/>
      <c r="D16" s="726"/>
      <c r="E16" s="726"/>
      <c r="F16" s="726"/>
      <c r="G16" s="542" t="str">
        <f>IF(VLOOKUP($G$6,'DATI EROGAZIONI'!$A$2:$T$22,16,FALSE)="","",VLOOKUP($G$6,'DATI EROGAZIONI'!$A$2:$T$22,16,FALSE))</f>
        <v>J10B22000100008</v>
      </c>
      <c r="H16" s="101"/>
      <c r="J16" s="774"/>
      <c r="K16" s="775"/>
      <c r="L16" s="775"/>
      <c r="M16" s="775"/>
      <c r="N16" s="775"/>
      <c r="O16" s="775"/>
      <c r="P16" s="775"/>
      <c r="Q16" s="775"/>
      <c r="R16" s="775"/>
      <c r="S16" s="775"/>
      <c r="T16" s="775"/>
      <c r="U16" s="775"/>
      <c r="V16" s="775"/>
      <c r="W16" s="775"/>
      <c r="X16" s="776"/>
      <c r="Y16" s="533"/>
      <c r="Z16" s="1298"/>
      <c r="AA16" s="1298"/>
      <c r="AB16" s="1298"/>
      <c r="AC16" s="1300"/>
    </row>
    <row r="17" spans="1:29" s="1299" customFormat="1" ht="17.5" x14ac:dyDescent="0.35">
      <c r="A17" s="1368"/>
      <c r="C17" s="725"/>
      <c r="D17" s="726"/>
      <c r="E17" s="726"/>
      <c r="F17" s="726"/>
      <c r="G17" s="542" t="str">
        <f>IF(VLOOKUP($G$6,'DATI EROGAZIONI'!$A$2:$T$22,17,FALSE)="","",VLOOKUP($G$6,'DATI EROGAZIONI'!$A$2:$T$22,17,FALSE))</f>
        <v>J10B22000110008</v>
      </c>
      <c r="H17" s="101"/>
      <c r="J17" s="774"/>
      <c r="K17" s="775"/>
      <c r="L17" s="775"/>
      <c r="M17" s="775"/>
      <c r="N17" s="775"/>
      <c r="O17" s="775"/>
      <c r="P17" s="775"/>
      <c r="Q17" s="775"/>
      <c r="R17" s="775"/>
      <c r="S17" s="775"/>
      <c r="T17" s="775"/>
      <c r="U17" s="775"/>
      <c r="V17" s="775"/>
      <c r="W17" s="775"/>
      <c r="X17" s="776"/>
      <c r="Y17" s="533"/>
      <c r="Z17" s="1298"/>
      <c r="AA17" s="1298"/>
      <c r="AB17" s="1298"/>
      <c r="AC17" s="1300"/>
    </row>
    <row r="18" spans="1:29" s="1299" customFormat="1" ht="17.5" x14ac:dyDescent="0.35">
      <c r="A18" s="1368"/>
      <c r="C18" s="725"/>
      <c r="D18" s="726"/>
      <c r="E18" s="726"/>
      <c r="F18" s="726"/>
      <c r="G18" s="542" t="str">
        <f>IF(VLOOKUP($G$6,'DATI EROGAZIONI'!$A$2:$T$22,18,FALSE)="","",VLOOKUP($G$6,'DATI EROGAZIONI'!$A$2:$T$22,18,FALSE))</f>
        <v>J10B22000120008</v>
      </c>
      <c r="H18" s="101"/>
      <c r="J18" s="774"/>
      <c r="K18" s="775"/>
      <c r="L18" s="775"/>
      <c r="M18" s="775"/>
      <c r="N18" s="775"/>
      <c r="O18" s="775"/>
      <c r="P18" s="775"/>
      <c r="Q18" s="775"/>
      <c r="R18" s="775"/>
      <c r="S18" s="775"/>
      <c r="T18" s="775"/>
      <c r="U18" s="775"/>
      <c r="V18" s="775"/>
      <c r="W18" s="775"/>
      <c r="X18" s="776"/>
      <c r="Y18" s="533"/>
      <c r="Z18" s="1298"/>
      <c r="AA18" s="1298"/>
      <c r="AB18" s="1298"/>
      <c r="AC18" s="1300"/>
    </row>
    <row r="19" spans="1:29" s="1299" customFormat="1" ht="17.5" x14ac:dyDescent="0.35">
      <c r="A19" s="1368"/>
      <c r="C19" s="725"/>
      <c r="D19" s="726"/>
      <c r="E19" s="726"/>
      <c r="F19" s="726"/>
      <c r="G19" s="542" t="str">
        <f>IF(VLOOKUP($G$6,'DATI EROGAZIONI'!$A$2:$T$22,19,FALSE)="","",VLOOKUP($G$6,'DATI EROGAZIONI'!$A$2:$T$22,19,FALSE))</f>
        <v>J80B22000060008</v>
      </c>
      <c r="H19" s="101"/>
      <c r="J19" s="774"/>
      <c r="K19" s="775"/>
      <c r="L19" s="775"/>
      <c r="M19" s="775"/>
      <c r="N19" s="775"/>
      <c r="O19" s="775"/>
      <c r="P19" s="775"/>
      <c r="Q19" s="775"/>
      <c r="R19" s="775"/>
      <c r="S19" s="775"/>
      <c r="T19" s="775"/>
      <c r="U19" s="775"/>
      <c r="V19" s="775"/>
      <c r="W19" s="775"/>
      <c r="X19" s="776"/>
      <c r="Y19" s="533"/>
      <c r="Z19" s="1298"/>
      <c r="AA19" s="1298"/>
      <c r="AB19" s="1298"/>
      <c r="AC19" s="1300"/>
    </row>
    <row r="20" spans="1:29" s="1299" customFormat="1" ht="17.5" x14ac:dyDescent="0.35">
      <c r="A20" s="1368"/>
      <c r="C20" s="725"/>
      <c r="D20" s="726"/>
      <c r="E20" s="726"/>
      <c r="F20" s="726"/>
      <c r="G20" s="542" t="str">
        <f>IF(VLOOKUP($G$6,'DATI EROGAZIONI'!A2:AD23,20,FALSE)="","",VLOOKUP($G$6,'DATI EROGAZIONI'!$A$2:$T$22,20,FALSE))</f>
        <v>J80B22000070008</v>
      </c>
      <c r="H20" s="101"/>
      <c r="J20" s="774"/>
      <c r="K20" s="775"/>
      <c r="L20" s="775"/>
      <c r="M20" s="775"/>
      <c r="N20" s="775"/>
      <c r="O20" s="775"/>
      <c r="P20" s="775"/>
      <c r="Q20" s="775"/>
      <c r="R20" s="775"/>
      <c r="S20" s="775"/>
      <c r="T20" s="775"/>
      <c r="U20" s="775"/>
      <c r="V20" s="775"/>
      <c r="W20" s="775"/>
      <c r="X20" s="776"/>
      <c r="Y20" s="533"/>
      <c r="Z20" s="1298"/>
      <c r="AA20" s="1298"/>
      <c r="AB20" s="1298"/>
      <c r="AC20" s="1300"/>
    </row>
    <row r="21" spans="1:29" s="1299" customFormat="1" ht="17.5" x14ac:dyDescent="0.35">
      <c r="A21" s="1368"/>
      <c r="C21" s="725"/>
      <c r="D21" s="726"/>
      <c r="E21" s="726"/>
      <c r="F21" s="726"/>
      <c r="G21" s="542" t="str">
        <f>IF(VLOOKUP($G$6,'DATI EROGAZIONI'!$A$2:$AD$22,21,FALSE)="","",VLOOKUP($G$6,'DATI EROGAZIONI'!$A$2:$AD$22,21,FALSE))</f>
        <v>J80B22000080008</v>
      </c>
      <c r="H21" s="101"/>
      <c r="J21" s="774"/>
      <c r="K21" s="775"/>
      <c r="L21" s="775"/>
      <c r="M21" s="775"/>
      <c r="N21" s="775"/>
      <c r="O21" s="775"/>
      <c r="P21" s="775"/>
      <c r="Q21" s="775"/>
      <c r="R21" s="775"/>
      <c r="S21" s="775"/>
      <c r="T21" s="775"/>
      <c r="U21" s="775"/>
      <c r="V21" s="775"/>
      <c r="W21" s="775"/>
      <c r="X21" s="776"/>
      <c r="Y21" s="533"/>
      <c r="Z21" s="1298"/>
      <c r="AA21" s="1298"/>
      <c r="AB21" s="1298"/>
      <c r="AC21" s="1300"/>
    </row>
    <row r="22" spans="1:29" s="1299" customFormat="1" ht="17.5" x14ac:dyDescent="0.35">
      <c r="A22" s="1368"/>
      <c r="C22" s="725"/>
      <c r="D22" s="726"/>
      <c r="E22" s="726"/>
      <c r="F22" s="726"/>
      <c r="G22" s="542" t="str">
        <f>IF(VLOOKUP($G$6,'DATI EROGAZIONI'!$A$2:$AD$22,22,FALSE)="","",VLOOKUP($G$6,'DATI EROGAZIONI'!$A$2:$AD$22,22,FALSE))</f>
        <v>J80B22000090008</v>
      </c>
      <c r="H22" s="101"/>
      <c r="J22" s="774"/>
      <c r="K22" s="775"/>
      <c r="L22" s="775"/>
      <c r="M22" s="775"/>
      <c r="N22" s="775"/>
      <c r="O22" s="775"/>
      <c r="P22" s="775"/>
      <c r="Q22" s="775"/>
      <c r="R22" s="775"/>
      <c r="S22" s="775"/>
      <c r="T22" s="775"/>
      <c r="U22" s="775"/>
      <c r="V22" s="775"/>
      <c r="W22" s="775"/>
      <c r="X22" s="776"/>
      <c r="Y22" s="533"/>
      <c r="Z22" s="1298"/>
      <c r="AA22" s="1298"/>
      <c r="AB22" s="1298"/>
      <c r="AC22" s="1300"/>
    </row>
    <row r="23" spans="1:29" s="1299" customFormat="1" ht="17.5" x14ac:dyDescent="0.35">
      <c r="A23" s="1368"/>
      <c r="C23" s="725"/>
      <c r="D23" s="726"/>
      <c r="E23" s="726"/>
      <c r="F23" s="726"/>
      <c r="G23" s="542" t="str">
        <f>IF(VLOOKUP($G$6,'DATI EROGAZIONI'!$A$2:$AD$22,23,FALSE)="","",VLOOKUP($G$6,'DATI EROGAZIONI'!$A$2:$AD$22,23,FALSE))</f>
        <v>J60B22000040008</v>
      </c>
      <c r="H23" s="101"/>
      <c r="J23" s="774"/>
      <c r="K23" s="775"/>
      <c r="L23" s="775"/>
      <c r="M23" s="775"/>
      <c r="N23" s="775"/>
      <c r="O23" s="775"/>
      <c r="P23" s="775"/>
      <c r="Q23" s="775"/>
      <c r="R23" s="775"/>
      <c r="S23" s="775"/>
      <c r="T23" s="775"/>
      <c r="U23" s="775"/>
      <c r="V23" s="775"/>
      <c r="W23" s="775"/>
      <c r="X23" s="776"/>
      <c r="Y23" s="533"/>
      <c r="Z23" s="1298"/>
      <c r="AA23" s="1298"/>
      <c r="AB23" s="1298"/>
      <c r="AC23" s="1300"/>
    </row>
    <row r="24" spans="1:29" s="1299" customFormat="1" ht="17.5" x14ac:dyDescent="0.35">
      <c r="A24" s="1368"/>
      <c r="C24" s="725"/>
      <c r="D24" s="726"/>
      <c r="E24" s="726"/>
      <c r="F24" s="726"/>
      <c r="G24" s="542" t="str">
        <f>IF(VLOOKUP($G$6,'DATI EROGAZIONI'!$A$2:$AD$22,24,FALSE)="","",VLOOKUP($G$6,'DATI EROGAZIONI'!$A$2:$AD$22,24,FALSE))</f>
        <v>J80B22000000008</v>
      </c>
      <c r="H24" s="101"/>
      <c r="J24" s="774"/>
      <c r="K24" s="775"/>
      <c r="L24" s="775"/>
      <c r="M24" s="775"/>
      <c r="N24" s="775"/>
      <c r="O24" s="775"/>
      <c r="P24" s="775"/>
      <c r="Q24" s="775"/>
      <c r="R24" s="775"/>
      <c r="S24" s="775"/>
      <c r="T24" s="775"/>
      <c r="U24" s="775"/>
      <c r="V24" s="775"/>
      <c r="W24" s="775"/>
      <c r="X24" s="776"/>
      <c r="Y24" s="533"/>
      <c r="Z24" s="1298"/>
      <c r="AA24" s="1298"/>
      <c r="AB24" s="1298"/>
      <c r="AC24" s="1300"/>
    </row>
    <row r="25" spans="1:29" s="1299" customFormat="1" ht="17.5" x14ac:dyDescent="0.35">
      <c r="A25" s="1368"/>
      <c r="C25" s="725"/>
      <c r="D25" s="726"/>
      <c r="E25" s="726"/>
      <c r="F25" s="726"/>
      <c r="G25" s="542" t="str">
        <f>IF(VLOOKUP($G$6,'DATI EROGAZIONI'!$A$2:$AD$22,25,FALSE)="","",VLOOKUP($G$6,'DATI EROGAZIONI'!$A$2:$AD$22,25,FALSE))</f>
        <v>J90B22000010008</v>
      </c>
      <c r="H25" s="101"/>
      <c r="J25" s="774"/>
      <c r="K25" s="775"/>
      <c r="L25" s="775"/>
      <c r="M25" s="775"/>
      <c r="N25" s="775"/>
      <c r="O25" s="775"/>
      <c r="P25" s="775"/>
      <c r="Q25" s="775"/>
      <c r="R25" s="775"/>
      <c r="S25" s="775"/>
      <c r="T25" s="775"/>
      <c r="U25" s="775"/>
      <c r="V25" s="775"/>
      <c r="W25" s="775"/>
      <c r="X25" s="776"/>
      <c r="Y25" s="533"/>
      <c r="Z25" s="1298"/>
      <c r="AA25" s="1298"/>
      <c r="AB25" s="1298"/>
      <c r="AC25" s="1300"/>
    </row>
    <row r="26" spans="1:29" s="1299" customFormat="1" ht="17.5" x14ac:dyDescent="0.35">
      <c r="A26" s="1368"/>
      <c r="C26" s="725"/>
      <c r="D26" s="726"/>
      <c r="E26" s="726"/>
      <c r="F26" s="726"/>
      <c r="G26" s="542" t="str">
        <f>IF(VLOOKUP($G$6,'DATI EROGAZIONI'!$A$2:$AD$22,26,FALSE)="","",VLOOKUP($G$6,'DATI EROGAZIONI'!$A$2:$AD$22,26,FALSE))</f>
        <v>J91C22001520003</v>
      </c>
      <c r="H26" s="101"/>
      <c r="J26" s="774"/>
      <c r="K26" s="775"/>
      <c r="L26" s="775"/>
      <c r="M26" s="775"/>
      <c r="N26" s="775"/>
      <c r="O26" s="775"/>
      <c r="P26" s="775"/>
      <c r="Q26" s="775"/>
      <c r="R26" s="775"/>
      <c r="S26" s="775"/>
      <c r="T26" s="775"/>
      <c r="U26" s="775"/>
      <c r="V26" s="775"/>
      <c r="W26" s="775"/>
      <c r="X26" s="776"/>
      <c r="Y26" s="533"/>
      <c r="Z26" s="1298"/>
      <c r="AA26" s="1298"/>
      <c r="AB26" s="1298"/>
      <c r="AC26" s="1300"/>
    </row>
    <row r="27" spans="1:29" s="1299" customFormat="1" ht="18.5" x14ac:dyDescent="0.35">
      <c r="A27" s="1368"/>
      <c r="C27" s="725"/>
      <c r="D27" s="726"/>
      <c r="E27" s="726"/>
      <c r="F27" s="726"/>
      <c r="G27" s="542" t="str">
        <f>IF(VLOOKUP($G$6,'DATI EROGAZIONI'!$A$2:$AD$22,27,FALSE)="","",VLOOKUP($G$6,'DATI EROGAZIONI'!$A$2:$AD$22,27,FALSE))</f>
        <v>G70B21000000002</v>
      </c>
      <c r="H27" s="205"/>
      <c r="I27" s="205"/>
      <c r="J27" s="774"/>
      <c r="K27" s="775"/>
      <c r="L27" s="775"/>
      <c r="M27" s="775"/>
      <c r="N27" s="775"/>
      <c r="O27" s="775"/>
      <c r="P27" s="775"/>
      <c r="Q27" s="775"/>
      <c r="R27" s="775"/>
      <c r="S27" s="775"/>
      <c r="T27" s="775"/>
      <c r="U27" s="775"/>
      <c r="V27" s="775"/>
      <c r="W27" s="775"/>
      <c r="X27" s="776"/>
      <c r="Y27" s="1298"/>
      <c r="Z27" s="1298"/>
      <c r="AA27" s="1298"/>
      <c r="AB27" s="1298"/>
      <c r="AC27" s="1300"/>
    </row>
    <row r="28" spans="1:29" s="1299" customFormat="1" ht="18.5" x14ac:dyDescent="0.35">
      <c r="A28" s="1368"/>
      <c r="C28" s="725"/>
      <c r="D28" s="726"/>
      <c r="E28" s="726"/>
      <c r="F28" s="726"/>
      <c r="G28" s="542" t="str">
        <f>IF(VLOOKUP($G$6,'DATI EROGAZIONI'!$A$2:$AD$22,28,FALSE)="","",VLOOKUP($G$6,'DATI EROGAZIONI'!$A$2:$AD$22,28,FALSE))</f>
        <v>F40B22000010003</v>
      </c>
      <c r="H28" s="205"/>
      <c r="I28" s="205"/>
      <c r="J28" s="774"/>
      <c r="K28" s="775"/>
      <c r="L28" s="775"/>
      <c r="M28" s="775"/>
      <c r="N28" s="775"/>
      <c r="O28" s="775"/>
      <c r="P28" s="775"/>
      <c r="Q28" s="775"/>
      <c r="R28" s="775"/>
      <c r="S28" s="775"/>
      <c r="T28" s="775"/>
      <c r="U28" s="775"/>
      <c r="V28" s="775"/>
      <c r="W28" s="775"/>
      <c r="X28" s="776"/>
      <c r="Y28" s="1298"/>
      <c r="Z28" s="1298"/>
      <c r="AA28" s="1298"/>
      <c r="AB28" s="1298"/>
      <c r="AC28" s="1300"/>
    </row>
    <row r="29" spans="1:29" s="1299" customFormat="1" ht="18.5" x14ac:dyDescent="0.35">
      <c r="A29" s="1368"/>
      <c r="C29" s="725"/>
      <c r="D29" s="726"/>
      <c r="E29" s="726"/>
      <c r="F29" s="726"/>
      <c r="G29" s="542" t="str">
        <f>IF(VLOOKUP($G$6,'DATI EROGAZIONI'!$A$2:$AD$22,29,FALSE)="","",VLOOKUP($G$6,'DATI EROGAZIONI'!$A$2:$AD$22,29,FALSE))</f>
        <v>B80J22000020003</v>
      </c>
      <c r="H29" s="205"/>
      <c r="I29" s="205"/>
      <c r="J29" s="774"/>
      <c r="K29" s="775"/>
      <c r="L29" s="775"/>
      <c r="M29" s="775"/>
      <c r="N29" s="775"/>
      <c r="O29" s="775"/>
      <c r="P29" s="775"/>
      <c r="Q29" s="775"/>
      <c r="R29" s="775"/>
      <c r="S29" s="775"/>
      <c r="T29" s="775"/>
      <c r="U29" s="775"/>
      <c r="V29" s="775"/>
      <c r="W29" s="775"/>
      <c r="X29" s="776"/>
      <c r="Y29" s="1298"/>
      <c r="Z29" s="1298"/>
      <c r="AA29" s="1298"/>
      <c r="AB29" s="1298"/>
      <c r="AC29" s="1300"/>
    </row>
    <row r="30" spans="1:29" s="1299" customFormat="1" ht="18.5" x14ac:dyDescent="0.35">
      <c r="A30" s="1368"/>
      <c r="C30" s="727"/>
      <c r="D30" s="728"/>
      <c r="E30" s="728"/>
      <c r="F30" s="728"/>
      <c r="G30" s="542" t="str">
        <f>IF(VLOOKUP($G$6,'DATI EROGAZIONI'!$A$2:$AD$22,30,FALSE)="","",VLOOKUP($G$6,'DATI EROGAZIONI'!$A$2:$AD$22,30,FALSE))</f>
        <v>B10B21000000007</v>
      </c>
      <c r="H30" s="205"/>
      <c r="I30" s="205"/>
      <c r="J30" s="774"/>
      <c r="K30" s="775"/>
      <c r="L30" s="775"/>
      <c r="M30" s="775"/>
      <c r="N30" s="775"/>
      <c r="O30" s="775"/>
      <c r="P30" s="775"/>
      <c r="Q30" s="775"/>
      <c r="R30" s="775"/>
      <c r="S30" s="775"/>
      <c r="T30" s="775"/>
      <c r="U30" s="775"/>
      <c r="V30" s="775"/>
      <c r="W30" s="775"/>
      <c r="X30" s="776"/>
      <c r="Y30" s="1298"/>
      <c r="Z30" s="1298"/>
      <c r="AA30" s="1298"/>
      <c r="AB30" s="1298"/>
      <c r="AC30" s="1300"/>
    </row>
    <row r="31" spans="1:29" s="1299" customFormat="1" ht="19" thickBot="1" x14ac:dyDescent="0.4">
      <c r="A31" s="1368"/>
      <c r="C31" s="729"/>
      <c r="D31" s="730"/>
      <c r="E31" s="730"/>
      <c r="F31" s="730"/>
      <c r="G31" s="543" t="str">
        <f>IF(VLOOKUP($G$6,'DATI EROGAZIONI'!$A$2:$AE$22,31,FALSE)="","",VLOOKUP($G$6,'DATI EROGAZIONI'!$A$2:$AE$22,31,FALSE))</f>
        <v>E60B21000000007</v>
      </c>
      <c r="H31" s="205"/>
      <c r="I31" s="205"/>
      <c r="J31" s="777"/>
      <c r="K31" s="778"/>
      <c r="L31" s="778"/>
      <c r="M31" s="778"/>
      <c r="N31" s="778"/>
      <c r="O31" s="778"/>
      <c r="P31" s="778"/>
      <c r="Q31" s="778"/>
      <c r="R31" s="778"/>
      <c r="S31" s="778"/>
      <c r="T31" s="778"/>
      <c r="U31" s="778"/>
      <c r="V31" s="778"/>
      <c r="W31" s="778"/>
      <c r="X31" s="779"/>
      <c r="Y31" s="1298"/>
      <c r="Z31" s="1298"/>
      <c r="AA31" s="1298"/>
      <c r="AB31" s="1298"/>
      <c r="AC31" s="1300"/>
    </row>
    <row r="32" spans="1:29" s="1299" customFormat="1" ht="25.5" customHeight="1" thickBot="1" x14ac:dyDescent="0.4">
      <c r="A32" s="1368"/>
      <c r="C32" s="627"/>
      <c r="D32" s="193"/>
      <c r="E32" s="193"/>
      <c r="F32" s="193"/>
      <c r="G32" s="62"/>
      <c r="H32" s="103"/>
      <c r="I32" s="627"/>
      <c r="J32" s="627"/>
      <c r="K32" s="627"/>
      <c r="L32" s="627"/>
      <c r="M32" s="627"/>
      <c r="N32" s="1297"/>
      <c r="O32" s="1297"/>
      <c r="P32" s="1297"/>
      <c r="Q32" s="1297"/>
      <c r="R32" s="1297"/>
      <c r="S32" s="1297"/>
      <c r="T32" s="1298"/>
      <c r="U32" s="1298"/>
      <c r="V32" s="1298"/>
      <c r="W32" s="1298"/>
      <c r="X32" s="1298"/>
      <c r="Y32" s="1298"/>
      <c r="Z32" s="1298"/>
      <c r="AA32" s="1298"/>
      <c r="AB32" s="1298"/>
      <c r="AC32" s="1300"/>
    </row>
    <row r="33" spans="1:29" s="1299" customFormat="1" ht="35" thickBot="1" x14ac:dyDescent="0.4">
      <c r="A33" s="1368"/>
      <c r="B33" s="1355" t="s">
        <v>7</v>
      </c>
      <c r="C33" s="1356"/>
      <c r="D33" s="1356"/>
      <c r="E33" s="1356"/>
      <c r="F33" s="1356"/>
      <c r="G33" s="1356"/>
      <c r="H33" s="1356"/>
      <c r="I33" s="1356"/>
      <c r="J33" s="1356"/>
      <c r="K33" s="1356"/>
      <c r="L33" s="1356"/>
      <c r="M33" s="1356"/>
      <c r="N33" s="1356"/>
      <c r="O33" s="1356"/>
      <c r="P33" s="1356"/>
      <c r="Q33" s="1356"/>
      <c r="R33" s="1356"/>
      <c r="S33" s="1356"/>
      <c r="T33" s="1356"/>
      <c r="U33" s="1356"/>
      <c r="V33" s="1356"/>
      <c r="W33" s="1356"/>
      <c r="X33" s="1356"/>
      <c r="Y33" s="1356"/>
      <c r="Z33" s="1356"/>
      <c r="AA33" s="1356"/>
      <c r="AB33" s="1357"/>
      <c r="AC33" s="1300"/>
    </row>
    <row r="34" spans="1:29" s="1316" customFormat="1" ht="15.5" thickBot="1" x14ac:dyDescent="0.35">
      <c r="A34" s="1370"/>
      <c r="B34" s="1371"/>
      <c r="C34" s="1372"/>
      <c r="D34" s="1373"/>
      <c r="E34" s="1373"/>
      <c r="F34" s="1373"/>
      <c r="G34" s="1374"/>
      <c r="H34" s="1371"/>
      <c r="I34" s="1371"/>
      <c r="J34" s="1371"/>
      <c r="K34" s="1371"/>
      <c r="L34" s="1371"/>
      <c r="M34" s="1375"/>
      <c r="N34" s="1371"/>
      <c r="O34" s="1374"/>
      <c r="P34" s="1371"/>
      <c r="Q34" s="1371"/>
      <c r="R34" s="1372"/>
      <c r="S34" s="1371"/>
      <c r="T34" s="1372"/>
      <c r="U34" s="1372"/>
      <c r="V34" s="1372"/>
      <c r="W34" s="1372"/>
      <c r="X34" s="1376"/>
      <c r="Y34" s="1372"/>
      <c r="Z34" s="1371"/>
      <c r="AA34" s="1371"/>
      <c r="AB34" s="1371"/>
      <c r="AC34" s="1377"/>
    </row>
    <row r="35" spans="1:29" s="1386" customFormat="1" ht="68.150000000000006" customHeight="1" thickBot="1" x14ac:dyDescent="0.35">
      <c r="A35" s="1378"/>
      <c r="B35" s="746" t="s">
        <v>8</v>
      </c>
      <c r="C35" s="1379"/>
      <c r="D35" s="737" t="s">
        <v>9</v>
      </c>
      <c r="E35" s="1380"/>
      <c r="F35" s="712" t="s">
        <v>10</v>
      </c>
      <c r="G35" s="713"/>
      <c r="H35" s="714"/>
      <c r="I35" s="1381"/>
      <c r="J35" s="718" t="s">
        <v>11</v>
      </c>
      <c r="K35" s="719"/>
      <c r="L35" s="720"/>
      <c r="M35" s="1382"/>
      <c r="N35" s="696" t="s">
        <v>12</v>
      </c>
      <c r="O35" s="1313"/>
      <c r="P35" s="712" t="s">
        <v>13</v>
      </c>
      <c r="Q35" s="713"/>
      <c r="R35" s="714"/>
      <c r="S35" s="1381"/>
      <c r="T35" s="702" t="s">
        <v>14</v>
      </c>
      <c r="U35" s="1383"/>
      <c r="V35" s="702" t="s">
        <v>15</v>
      </c>
      <c r="W35" s="1382"/>
      <c r="X35" s="702" t="s">
        <v>16</v>
      </c>
      <c r="Y35" s="1382"/>
      <c r="Z35" s="696" t="s">
        <v>17</v>
      </c>
      <c r="AA35" s="1384"/>
      <c r="AB35" s="696" t="s">
        <v>18</v>
      </c>
      <c r="AC35" s="1385"/>
    </row>
    <row r="36" spans="1:29" s="1381" customFormat="1" ht="28" customHeight="1" thickBot="1" x14ac:dyDescent="0.3">
      <c r="A36" s="1387"/>
      <c r="B36" s="747"/>
      <c r="C36" s="1379"/>
      <c r="D36" s="738"/>
      <c r="E36" s="1380"/>
      <c r="F36" s="715"/>
      <c r="G36" s="716"/>
      <c r="H36" s="717"/>
      <c r="J36" s="694" t="s">
        <v>19</v>
      </c>
      <c r="K36" s="694" t="s">
        <v>20</v>
      </c>
      <c r="L36" s="699" t="s">
        <v>21</v>
      </c>
      <c r="M36" s="1382"/>
      <c r="N36" s="697"/>
      <c r="O36" s="1313"/>
      <c r="P36" s="740"/>
      <c r="Q36" s="741"/>
      <c r="R36" s="742"/>
      <c r="T36" s="703"/>
      <c r="U36" s="1383"/>
      <c r="V36" s="703"/>
      <c r="W36" s="1382"/>
      <c r="X36" s="703"/>
      <c r="Y36" s="1382"/>
      <c r="Z36" s="697"/>
      <c r="AA36" s="1384"/>
      <c r="AB36" s="697"/>
      <c r="AC36" s="1388"/>
    </row>
    <row r="37" spans="1:29" s="1386" customFormat="1" ht="16.5" customHeight="1" thickBot="1" x14ac:dyDescent="0.35">
      <c r="A37" s="1378"/>
      <c r="B37" s="747"/>
      <c r="C37" s="1383"/>
      <c r="D37" s="739"/>
      <c r="E37" s="1380"/>
      <c r="F37" s="710" t="s">
        <v>22</v>
      </c>
      <c r="G37" s="721" t="s">
        <v>23</v>
      </c>
      <c r="H37" s="749" t="s">
        <v>24</v>
      </c>
      <c r="I37" s="1381"/>
      <c r="J37" s="695"/>
      <c r="K37" s="695"/>
      <c r="L37" s="700"/>
      <c r="M37" s="1383"/>
      <c r="N37" s="697"/>
      <c r="O37" s="1313"/>
      <c r="P37" s="744" t="s">
        <v>25</v>
      </c>
      <c r="Q37" s="697" t="s">
        <v>26</v>
      </c>
      <c r="R37" s="697" t="s">
        <v>27</v>
      </c>
      <c r="S37" s="1381"/>
      <c r="T37" s="704"/>
      <c r="U37" s="1383"/>
      <c r="V37" s="704"/>
      <c r="W37" s="1383"/>
      <c r="X37" s="704"/>
      <c r="Y37" s="1383"/>
      <c r="Z37" s="698"/>
      <c r="AA37" s="1384"/>
      <c r="AB37" s="698"/>
      <c r="AC37" s="1385"/>
    </row>
    <row r="38" spans="1:29" s="1386" customFormat="1" ht="57.75" customHeight="1" x14ac:dyDescent="0.3">
      <c r="A38" s="1378"/>
      <c r="B38" s="747"/>
      <c r="C38" s="1389"/>
      <c r="D38" s="133" t="s">
        <v>28</v>
      </c>
      <c r="E38" s="1390"/>
      <c r="F38" s="710"/>
      <c r="G38" s="721"/>
      <c r="H38" s="749"/>
      <c r="I38" s="1381"/>
      <c r="J38" s="695"/>
      <c r="K38" s="695"/>
      <c r="L38" s="700"/>
      <c r="M38" s="1389"/>
      <c r="N38" s="697"/>
      <c r="O38" s="1391"/>
      <c r="P38" s="744"/>
      <c r="Q38" s="697"/>
      <c r="R38" s="697"/>
      <c r="S38" s="1381"/>
      <c r="T38" s="705" t="s">
        <v>29</v>
      </c>
      <c r="U38" s="1392"/>
      <c r="V38" s="705" t="s">
        <v>29</v>
      </c>
      <c r="W38" s="1389"/>
      <c r="X38" s="705" t="s">
        <v>29</v>
      </c>
      <c r="Y38" s="1389"/>
      <c r="Z38" s="319" t="s">
        <v>30</v>
      </c>
      <c r="AA38" s="1389"/>
      <c r="AB38" s="319" t="s">
        <v>30</v>
      </c>
      <c r="AC38" s="1385"/>
    </row>
    <row r="39" spans="1:29" s="1397" customFormat="1" ht="18" customHeight="1" thickBot="1" x14ac:dyDescent="0.4">
      <c r="A39" s="1393"/>
      <c r="B39" s="747"/>
      <c r="C39" s="1394"/>
      <c r="D39" s="1390"/>
      <c r="E39" s="1390"/>
      <c r="F39" s="711"/>
      <c r="G39" s="722"/>
      <c r="H39" s="359" t="s">
        <v>31</v>
      </c>
      <c r="I39" s="1381"/>
      <c r="J39" s="320" t="s">
        <v>32</v>
      </c>
      <c r="K39" s="321" t="s">
        <v>33</v>
      </c>
      <c r="L39" s="701"/>
      <c r="M39" s="1392"/>
      <c r="N39" s="743"/>
      <c r="O39" s="1391"/>
      <c r="P39" s="745"/>
      <c r="Q39" s="743"/>
      <c r="R39" s="743"/>
      <c r="S39" s="1391"/>
      <c r="T39" s="706"/>
      <c r="U39" s="1392"/>
      <c r="V39" s="706"/>
      <c r="W39" s="1392"/>
      <c r="X39" s="706"/>
      <c r="Y39" s="1392"/>
      <c r="Z39" s="322" t="s">
        <v>34</v>
      </c>
      <c r="AA39" s="1395"/>
      <c r="AB39" s="322" t="s">
        <v>34</v>
      </c>
      <c r="AC39" s="1396"/>
    </row>
    <row r="40" spans="1:29" s="1407" customFormat="1" ht="14.5" customHeight="1" x14ac:dyDescent="0.35">
      <c r="A40" s="1398"/>
      <c r="B40" s="747"/>
      <c r="C40" s="1399"/>
      <c r="D40" s="1400"/>
      <c r="E40" s="1400"/>
      <c r="F40" s="1401"/>
      <c r="G40" s="1402"/>
      <c r="H40" s="1402"/>
      <c r="I40" s="1403"/>
      <c r="J40" s="1403"/>
      <c r="K40" s="1403"/>
      <c r="L40" s="1403"/>
      <c r="M40" s="1404"/>
      <c r="N40" s="1402"/>
      <c r="O40" s="1402"/>
      <c r="P40" s="1405" t="s">
        <v>35</v>
      </c>
      <c r="Q40" s="1405" t="s">
        <v>35</v>
      </c>
      <c r="R40" s="1404"/>
      <c r="S40" s="1403"/>
      <c r="T40" s="1404"/>
      <c r="U40" s="1404"/>
      <c r="V40" s="1404"/>
      <c r="W40" s="1404"/>
      <c r="X40" s="1403"/>
      <c r="Y40" s="1404"/>
      <c r="Z40" s="1403"/>
      <c r="AA40" s="1403"/>
      <c r="AB40" s="1403"/>
      <c r="AC40" s="1406"/>
    </row>
    <row r="41" spans="1:29" s="1411" customFormat="1" ht="17.5" customHeight="1" x14ac:dyDescent="0.25">
      <c r="A41" s="1408"/>
      <c r="B41" s="747"/>
      <c r="C41" s="1409"/>
      <c r="D41" s="136" t="s">
        <v>36</v>
      </c>
      <c r="E41" s="1380"/>
      <c r="F41" s="388"/>
      <c r="G41" s="388"/>
      <c r="H41" s="395"/>
      <c r="I41" s="389"/>
      <c r="J41" s="401"/>
      <c r="K41" s="390"/>
      <c r="L41" s="391"/>
      <c r="M41" s="392"/>
      <c r="N41" s="396">
        <v>0</v>
      </c>
      <c r="O41" s="389"/>
      <c r="P41" s="396">
        <v>0</v>
      </c>
      <c r="Q41" s="397"/>
      <c r="R41" s="393" t="str">
        <f>IF(P41&lt;=0.05*N41,"0K","NON AMMISSIBILE")</f>
        <v>0K</v>
      </c>
      <c r="S41" s="394"/>
      <c r="T41" s="398">
        <f t="shared" ref="T41:T70" si="0">P41+N41</f>
        <v>0</v>
      </c>
      <c r="U41" s="392"/>
      <c r="V41" s="396"/>
      <c r="W41" s="392"/>
      <c r="X41" s="398">
        <f>T41+V41</f>
        <v>0</v>
      </c>
      <c r="Y41" s="392"/>
      <c r="Z41" s="399"/>
      <c r="AA41" s="400"/>
      <c r="AB41" s="399"/>
      <c r="AC41" s="1410"/>
    </row>
    <row r="42" spans="1:29" s="1411" customFormat="1" ht="17.5" customHeight="1" x14ac:dyDescent="0.25">
      <c r="A42" s="1408"/>
      <c r="B42" s="747"/>
      <c r="C42" s="1409"/>
      <c r="D42" s="136" t="s">
        <v>37</v>
      </c>
      <c r="E42" s="1380"/>
      <c r="F42" s="388"/>
      <c r="G42" s="388"/>
      <c r="H42" s="395"/>
      <c r="I42" s="389"/>
      <c r="J42" s="401" t="s">
        <v>35</v>
      </c>
      <c r="K42" s="390" t="s">
        <v>35</v>
      </c>
      <c r="L42" s="391"/>
      <c r="M42" s="392"/>
      <c r="N42" s="396">
        <v>0</v>
      </c>
      <c r="O42" s="389"/>
      <c r="P42" s="396">
        <v>0</v>
      </c>
      <c r="Q42" s="397"/>
      <c r="R42" s="393" t="str">
        <f t="shared" ref="R42:R70" si="1">IF(P42&lt;=0.05*N42,"0K","NON AMMISSIBILE")</f>
        <v>0K</v>
      </c>
      <c r="S42" s="394"/>
      <c r="T42" s="398">
        <f t="shared" si="0"/>
        <v>0</v>
      </c>
      <c r="U42" s="392"/>
      <c r="V42" s="396"/>
      <c r="W42" s="392"/>
      <c r="X42" s="398">
        <f t="shared" ref="X42:X70" si="2">T42+V42</f>
        <v>0</v>
      </c>
      <c r="Y42" s="392"/>
      <c r="Z42" s="399"/>
      <c r="AA42" s="400"/>
      <c r="AB42" s="399"/>
      <c r="AC42" s="1410"/>
    </row>
    <row r="43" spans="1:29" s="1411" customFormat="1" ht="17.5" customHeight="1" x14ac:dyDescent="0.25">
      <c r="A43" s="1408"/>
      <c r="B43" s="747"/>
      <c r="C43" s="1409"/>
      <c r="D43" s="136" t="s">
        <v>38</v>
      </c>
      <c r="E43" s="1380"/>
      <c r="F43" s="388"/>
      <c r="G43" s="388"/>
      <c r="H43" s="395"/>
      <c r="I43" s="389"/>
      <c r="J43" s="401" t="s">
        <v>35</v>
      </c>
      <c r="K43" s="390" t="s">
        <v>35</v>
      </c>
      <c r="L43" s="391" t="s">
        <v>35</v>
      </c>
      <c r="M43" s="392"/>
      <c r="N43" s="396">
        <v>0</v>
      </c>
      <c r="O43" s="389"/>
      <c r="P43" s="396">
        <v>0</v>
      </c>
      <c r="Q43" s="397"/>
      <c r="R43" s="393" t="str">
        <f t="shared" si="1"/>
        <v>0K</v>
      </c>
      <c r="S43" s="394"/>
      <c r="T43" s="398">
        <f t="shared" si="0"/>
        <v>0</v>
      </c>
      <c r="U43" s="392"/>
      <c r="V43" s="396">
        <v>0</v>
      </c>
      <c r="W43" s="392"/>
      <c r="X43" s="398">
        <f t="shared" si="2"/>
        <v>0</v>
      </c>
      <c r="Y43" s="392"/>
      <c r="Z43" s="399"/>
      <c r="AA43" s="400"/>
      <c r="AB43" s="399"/>
      <c r="AC43" s="1410"/>
    </row>
    <row r="44" spans="1:29" s="1411" customFormat="1" ht="17.5" customHeight="1" x14ac:dyDescent="0.25">
      <c r="A44" s="1408"/>
      <c r="B44" s="747"/>
      <c r="C44" s="1409"/>
      <c r="D44" s="136" t="s">
        <v>39</v>
      </c>
      <c r="E44" s="1380"/>
      <c r="F44" s="388"/>
      <c r="G44" s="388"/>
      <c r="H44" s="395"/>
      <c r="I44" s="389"/>
      <c r="J44" s="401" t="s">
        <v>35</v>
      </c>
      <c r="K44" s="390" t="s">
        <v>35</v>
      </c>
      <c r="L44" s="391" t="s">
        <v>35</v>
      </c>
      <c r="M44" s="392"/>
      <c r="N44" s="396">
        <v>0</v>
      </c>
      <c r="O44" s="389"/>
      <c r="P44" s="396">
        <v>0</v>
      </c>
      <c r="Q44" s="397"/>
      <c r="R44" s="393" t="str">
        <f t="shared" si="1"/>
        <v>0K</v>
      </c>
      <c r="S44" s="394"/>
      <c r="T44" s="398">
        <f t="shared" si="0"/>
        <v>0</v>
      </c>
      <c r="U44" s="392"/>
      <c r="V44" s="396">
        <v>0</v>
      </c>
      <c r="W44" s="392"/>
      <c r="X44" s="398">
        <f t="shared" si="2"/>
        <v>0</v>
      </c>
      <c r="Y44" s="392"/>
      <c r="Z44" s="399"/>
      <c r="AA44" s="400"/>
      <c r="AB44" s="399"/>
      <c r="AC44" s="1410"/>
    </row>
    <row r="45" spans="1:29" s="1411" customFormat="1" ht="17.5" customHeight="1" x14ac:dyDescent="0.25">
      <c r="A45" s="1408"/>
      <c r="B45" s="747"/>
      <c r="C45" s="1409"/>
      <c r="D45" s="136" t="s">
        <v>40</v>
      </c>
      <c r="E45" s="1380"/>
      <c r="F45" s="388"/>
      <c r="G45" s="388"/>
      <c r="H45" s="395"/>
      <c r="I45" s="389"/>
      <c r="J45" s="401" t="s">
        <v>35</v>
      </c>
      <c r="K45" s="390" t="s">
        <v>35</v>
      </c>
      <c r="L45" s="391" t="s">
        <v>35</v>
      </c>
      <c r="M45" s="392"/>
      <c r="N45" s="396">
        <v>0</v>
      </c>
      <c r="O45" s="389"/>
      <c r="P45" s="396">
        <v>0</v>
      </c>
      <c r="Q45" s="397"/>
      <c r="R45" s="393" t="str">
        <f t="shared" si="1"/>
        <v>0K</v>
      </c>
      <c r="S45" s="394"/>
      <c r="T45" s="398">
        <f t="shared" si="0"/>
        <v>0</v>
      </c>
      <c r="U45" s="392"/>
      <c r="V45" s="396">
        <v>0</v>
      </c>
      <c r="W45" s="392"/>
      <c r="X45" s="398">
        <f t="shared" si="2"/>
        <v>0</v>
      </c>
      <c r="Y45" s="392"/>
      <c r="Z45" s="399"/>
      <c r="AA45" s="400"/>
      <c r="AB45" s="399"/>
      <c r="AC45" s="1410"/>
    </row>
    <row r="46" spans="1:29" s="1411" customFormat="1" ht="17.5" customHeight="1" x14ac:dyDescent="0.25">
      <c r="A46" s="1408"/>
      <c r="B46" s="747"/>
      <c r="C46" s="1409"/>
      <c r="D46" s="136" t="s">
        <v>41</v>
      </c>
      <c r="E46" s="1380"/>
      <c r="F46" s="388"/>
      <c r="G46" s="388"/>
      <c r="H46" s="395"/>
      <c r="I46" s="389"/>
      <c r="J46" s="401" t="s">
        <v>35</v>
      </c>
      <c r="K46" s="390" t="s">
        <v>35</v>
      </c>
      <c r="L46" s="391" t="s">
        <v>35</v>
      </c>
      <c r="M46" s="392"/>
      <c r="N46" s="396">
        <v>0</v>
      </c>
      <c r="O46" s="389"/>
      <c r="P46" s="396">
        <v>0</v>
      </c>
      <c r="Q46" s="397"/>
      <c r="R46" s="393" t="str">
        <f t="shared" si="1"/>
        <v>0K</v>
      </c>
      <c r="S46" s="394"/>
      <c r="T46" s="398">
        <f t="shared" si="0"/>
        <v>0</v>
      </c>
      <c r="U46" s="392"/>
      <c r="V46" s="396">
        <v>0</v>
      </c>
      <c r="W46" s="392"/>
      <c r="X46" s="398">
        <f t="shared" si="2"/>
        <v>0</v>
      </c>
      <c r="Y46" s="392"/>
      <c r="Z46" s="399"/>
      <c r="AA46" s="400"/>
      <c r="AB46" s="399"/>
      <c r="AC46" s="1410"/>
    </row>
    <row r="47" spans="1:29" s="1411" customFormat="1" ht="17.5" customHeight="1" x14ac:dyDescent="0.25">
      <c r="A47" s="1408"/>
      <c r="B47" s="747"/>
      <c r="C47" s="1409"/>
      <c r="D47" s="136" t="s">
        <v>42</v>
      </c>
      <c r="E47" s="1380"/>
      <c r="F47" s="388"/>
      <c r="G47" s="388"/>
      <c r="H47" s="395"/>
      <c r="I47" s="389"/>
      <c r="J47" s="401" t="s">
        <v>35</v>
      </c>
      <c r="K47" s="390"/>
      <c r="L47" s="391" t="s">
        <v>35</v>
      </c>
      <c r="M47" s="392"/>
      <c r="N47" s="396">
        <v>0</v>
      </c>
      <c r="O47" s="389"/>
      <c r="P47" s="396">
        <v>0</v>
      </c>
      <c r="Q47" s="397"/>
      <c r="R47" s="393" t="str">
        <f t="shared" si="1"/>
        <v>0K</v>
      </c>
      <c r="S47" s="394"/>
      <c r="T47" s="398">
        <f t="shared" si="0"/>
        <v>0</v>
      </c>
      <c r="U47" s="392"/>
      <c r="V47" s="396">
        <v>0</v>
      </c>
      <c r="W47" s="392"/>
      <c r="X47" s="398">
        <f t="shared" si="2"/>
        <v>0</v>
      </c>
      <c r="Y47" s="392"/>
      <c r="Z47" s="399"/>
      <c r="AA47" s="400"/>
      <c r="AB47" s="399"/>
      <c r="AC47" s="1410"/>
    </row>
    <row r="48" spans="1:29" s="1411" customFormat="1" ht="17.5" customHeight="1" x14ac:dyDescent="0.25">
      <c r="A48" s="1408"/>
      <c r="B48" s="747"/>
      <c r="C48" s="1409"/>
      <c r="D48" s="136" t="s">
        <v>43</v>
      </c>
      <c r="E48" s="1380"/>
      <c r="F48" s="388"/>
      <c r="G48" s="388"/>
      <c r="H48" s="395"/>
      <c r="I48" s="389"/>
      <c r="J48" s="401" t="s">
        <v>35</v>
      </c>
      <c r="K48" s="390" t="s">
        <v>35</v>
      </c>
      <c r="L48" s="391" t="s">
        <v>35</v>
      </c>
      <c r="M48" s="392"/>
      <c r="N48" s="396">
        <v>0</v>
      </c>
      <c r="O48" s="389"/>
      <c r="P48" s="396">
        <v>0</v>
      </c>
      <c r="Q48" s="397"/>
      <c r="R48" s="393" t="str">
        <f t="shared" si="1"/>
        <v>0K</v>
      </c>
      <c r="S48" s="394"/>
      <c r="T48" s="398">
        <f t="shared" si="0"/>
        <v>0</v>
      </c>
      <c r="U48" s="392"/>
      <c r="V48" s="396">
        <v>0</v>
      </c>
      <c r="W48" s="392"/>
      <c r="X48" s="398">
        <f t="shared" si="2"/>
        <v>0</v>
      </c>
      <c r="Y48" s="392"/>
      <c r="Z48" s="399"/>
      <c r="AA48" s="400"/>
      <c r="AB48" s="399"/>
      <c r="AC48" s="1410"/>
    </row>
    <row r="49" spans="1:29" s="1411" customFormat="1" ht="17.5" customHeight="1" x14ac:dyDescent="0.25">
      <c r="A49" s="1408"/>
      <c r="B49" s="747"/>
      <c r="C49" s="1409"/>
      <c r="D49" s="136" t="s">
        <v>44</v>
      </c>
      <c r="E49" s="1380"/>
      <c r="F49" s="388"/>
      <c r="G49" s="388"/>
      <c r="H49" s="395"/>
      <c r="I49" s="389"/>
      <c r="J49" s="401" t="s">
        <v>35</v>
      </c>
      <c r="K49" s="390" t="s">
        <v>35</v>
      </c>
      <c r="L49" s="391" t="s">
        <v>35</v>
      </c>
      <c r="M49" s="392"/>
      <c r="N49" s="396">
        <v>0</v>
      </c>
      <c r="O49" s="389"/>
      <c r="P49" s="396">
        <v>0</v>
      </c>
      <c r="Q49" s="397"/>
      <c r="R49" s="393" t="str">
        <f t="shared" si="1"/>
        <v>0K</v>
      </c>
      <c r="S49" s="394"/>
      <c r="T49" s="398">
        <f t="shared" si="0"/>
        <v>0</v>
      </c>
      <c r="U49" s="392"/>
      <c r="V49" s="396">
        <v>0</v>
      </c>
      <c r="W49" s="392"/>
      <c r="X49" s="398">
        <f t="shared" si="2"/>
        <v>0</v>
      </c>
      <c r="Y49" s="392"/>
      <c r="Z49" s="399"/>
      <c r="AA49" s="400"/>
      <c r="AB49" s="399"/>
      <c r="AC49" s="1410"/>
    </row>
    <row r="50" spans="1:29" s="1411" customFormat="1" ht="17.5" customHeight="1" x14ac:dyDescent="0.25">
      <c r="A50" s="1408"/>
      <c r="B50" s="747"/>
      <c r="C50" s="1409"/>
      <c r="D50" s="136" t="s">
        <v>45</v>
      </c>
      <c r="E50" s="1380"/>
      <c r="F50" s="388"/>
      <c r="G50" s="388"/>
      <c r="H50" s="395"/>
      <c r="I50" s="389"/>
      <c r="J50" s="401"/>
      <c r="K50" s="390" t="s">
        <v>35</v>
      </c>
      <c r="L50" s="391" t="s">
        <v>35</v>
      </c>
      <c r="M50" s="392"/>
      <c r="N50" s="396">
        <v>0</v>
      </c>
      <c r="O50" s="389"/>
      <c r="P50" s="396">
        <v>0</v>
      </c>
      <c r="Q50" s="397"/>
      <c r="R50" s="393" t="str">
        <f t="shared" si="1"/>
        <v>0K</v>
      </c>
      <c r="S50" s="394"/>
      <c r="T50" s="398">
        <f t="shared" si="0"/>
        <v>0</v>
      </c>
      <c r="U50" s="392"/>
      <c r="V50" s="396">
        <v>0</v>
      </c>
      <c r="W50" s="392"/>
      <c r="X50" s="398">
        <f t="shared" si="2"/>
        <v>0</v>
      </c>
      <c r="Y50" s="392"/>
      <c r="Z50" s="399"/>
      <c r="AA50" s="400"/>
      <c r="AB50" s="399"/>
      <c r="AC50" s="1410"/>
    </row>
    <row r="51" spans="1:29" s="1411" customFormat="1" ht="17.5" customHeight="1" x14ac:dyDescent="0.25">
      <c r="A51" s="1408"/>
      <c r="B51" s="747"/>
      <c r="C51" s="1409"/>
      <c r="D51" s="136" t="s">
        <v>46</v>
      </c>
      <c r="E51" s="1380"/>
      <c r="F51" s="388"/>
      <c r="G51" s="388"/>
      <c r="H51" s="395"/>
      <c r="I51" s="389"/>
      <c r="J51" s="401" t="s">
        <v>35</v>
      </c>
      <c r="K51" s="390" t="s">
        <v>35</v>
      </c>
      <c r="L51" s="391" t="s">
        <v>35</v>
      </c>
      <c r="M51" s="392"/>
      <c r="N51" s="396">
        <v>0</v>
      </c>
      <c r="O51" s="389"/>
      <c r="P51" s="396">
        <v>0</v>
      </c>
      <c r="Q51" s="397"/>
      <c r="R51" s="393" t="str">
        <f t="shared" si="1"/>
        <v>0K</v>
      </c>
      <c r="S51" s="394"/>
      <c r="T51" s="398">
        <f t="shared" si="0"/>
        <v>0</v>
      </c>
      <c r="U51" s="392"/>
      <c r="V51" s="396">
        <v>0</v>
      </c>
      <c r="W51" s="392"/>
      <c r="X51" s="398">
        <f t="shared" si="2"/>
        <v>0</v>
      </c>
      <c r="Y51" s="392"/>
      <c r="Z51" s="399"/>
      <c r="AA51" s="400"/>
      <c r="AB51" s="399"/>
      <c r="AC51" s="1410"/>
    </row>
    <row r="52" spans="1:29" s="1411" customFormat="1" ht="17.5" customHeight="1" x14ac:dyDescent="0.25">
      <c r="A52" s="1408"/>
      <c r="B52" s="747"/>
      <c r="C52" s="1409"/>
      <c r="D52" s="136" t="s">
        <v>47</v>
      </c>
      <c r="E52" s="1380"/>
      <c r="F52" s="388"/>
      <c r="G52" s="388"/>
      <c r="H52" s="395"/>
      <c r="I52" s="389"/>
      <c r="J52" s="401" t="s">
        <v>35</v>
      </c>
      <c r="K52" s="390" t="s">
        <v>35</v>
      </c>
      <c r="L52" s="391" t="s">
        <v>35</v>
      </c>
      <c r="M52" s="392"/>
      <c r="N52" s="396">
        <v>0</v>
      </c>
      <c r="O52" s="389"/>
      <c r="P52" s="396">
        <v>0</v>
      </c>
      <c r="Q52" s="397"/>
      <c r="R52" s="393" t="str">
        <f t="shared" si="1"/>
        <v>0K</v>
      </c>
      <c r="S52" s="394"/>
      <c r="T52" s="398">
        <f t="shared" si="0"/>
        <v>0</v>
      </c>
      <c r="U52" s="392"/>
      <c r="V52" s="396">
        <v>0</v>
      </c>
      <c r="W52" s="392"/>
      <c r="X52" s="398">
        <f t="shared" si="2"/>
        <v>0</v>
      </c>
      <c r="Y52" s="392"/>
      <c r="Z52" s="399"/>
      <c r="AA52" s="400"/>
      <c r="AB52" s="399"/>
      <c r="AC52" s="1410"/>
    </row>
    <row r="53" spans="1:29" s="1411" customFormat="1" ht="17.5" customHeight="1" x14ac:dyDescent="0.25">
      <c r="A53" s="1408"/>
      <c r="B53" s="747"/>
      <c r="C53" s="1409"/>
      <c r="D53" s="136" t="s">
        <v>48</v>
      </c>
      <c r="E53" s="1380"/>
      <c r="F53" s="388"/>
      <c r="G53" s="388"/>
      <c r="H53" s="395"/>
      <c r="I53" s="389"/>
      <c r="J53" s="401" t="s">
        <v>35</v>
      </c>
      <c r="K53" s="390" t="s">
        <v>35</v>
      </c>
      <c r="L53" s="391" t="s">
        <v>35</v>
      </c>
      <c r="M53" s="392"/>
      <c r="N53" s="396">
        <v>0</v>
      </c>
      <c r="O53" s="389"/>
      <c r="P53" s="396">
        <v>0</v>
      </c>
      <c r="Q53" s="397"/>
      <c r="R53" s="393" t="str">
        <f t="shared" si="1"/>
        <v>0K</v>
      </c>
      <c r="S53" s="394"/>
      <c r="T53" s="398">
        <f t="shared" si="0"/>
        <v>0</v>
      </c>
      <c r="U53" s="392"/>
      <c r="V53" s="396">
        <v>0</v>
      </c>
      <c r="W53" s="392"/>
      <c r="X53" s="398">
        <f t="shared" si="2"/>
        <v>0</v>
      </c>
      <c r="Y53" s="392"/>
      <c r="Z53" s="399"/>
      <c r="AA53" s="400"/>
      <c r="AB53" s="399"/>
      <c r="AC53" s="1410"/>
    </row>
    <row r="54" spans="1:29" s="1411" customFormat="1" ht="17.5" customHeight="1" x14ac:dyDescent="0.25">
      <c r="A54" s="1408"/>
      <c r="B54" s="747"/>
      <c r="C54" s="1409"/>
      <c r="D54" s="136" t="s">
        <v>49</v>
      </c>
      <c r="E54" s="1380"/>
      <c r="F54" s="388"/>
      <c r="G54" s="388"/>
      <c r="H54" s="395"/>
      <c r="I54" s="389"/>
      <c r="J54" s="401" t="s">
        <v>35</v>
      </c>
      <c r="K54" s="390" t="s">
        <v>35</v>
      </c>
      <c r="L54" s="391" t="s">
        <v>35</v>
      </c>
      <c r="M54" s="392"/>
      <c r="N54" s="396">
        <v>0</v>
      </c>
      <c r="O54" s="389"/>
      <c r="P54" s="396">
        <v>0</v>
      </c>
      <c r="Q54" s="397"/>
      <c r="R54" s="393" t="str">
        <f t="shared" ref="R54:R65" si="3">IF(P54&lt;=0.05*N54,"0K","NON AMMISSIBILE")</f>
        <v>0K</v>
      </c>
      <c r="S54" s="394"/>
      <c r="T54" s="398">
        <f t="shared" si="0"/>
        <v>0</v>
      </c>
      <c r="U54" s="392"/>
      <c r="V54" s="396">
        <v>0</v>
      </c>
      <c r="W54" s="392"/>
      <c r="X54" s="398">
        <f t="shared" si="2"/>
        <v>0</v>
      </c>
      <c r="Y54" s="392"/>
      <c r="Z54" s="399"/>
      <c r="AA54" s="400"/>
      <c r="AB54" s="399"/>
      <c r="AC54" s="1410"/>
    </row>
    <row r="55" spans="1:29" s="1411" customFormat="1" ht="17.5" customHeight="1" x14ac:dyDescent="0.25">
      <c r="A55" s="1408"/>
      <c r="B55" s="747"/>
      <c r="C55" s="1409"/>
      <c r="D55" s="136" t="s">
        <v>50</v>
      </c>
      <c r="E55" s="1380"/>
      <c r="F55" s="388"/>
      <c r="G55" s="388"/>
      <c r="H55" s="395"/>
      <c r="I55" s="389"/>
      <c r="J55" s="401" t="s">
        <v>35</v>
      </c>
      <c r="K55" s="390" t="s">
        <v>35</v>
      </c>
      <c r="L55" s="391" t="s">
        <v>35</v>
      </c>
      <c r="M55" s="392"/>
      <c r="N55" s="396">
        <v>0</v>
      </c>
      <c r="O55" s="389"/>
      <c r="P55" s="396">
        <v>0</v>
      </c>
      <c r="Q55" s="397"/>
      <c r="R55" s="393" t="str">
        <f t="shared" si="3"/>
        <v>0K</v>
      </c>
      <c r="S55" s="394"/>
      <c r="T55" s="398"/>
      <c r="U55" s="392"/>
      <c r="V55" s="396"/>
      <c r="W55" s="392"/>
      <c r="X55" s="398"/>
      <c r="Y55" s="392"/>
      <c r="Z55" s="399"/>
      <c r="AA55" s="400"/>
      <c r="AB55" s="399"/>
      <c r="AC55" s="1410"/>
    </row>
    <row r="56" spans="1:29" s="1411" customFormat="1" ht="17.5" customHeight="1" x14ac:dyDescent="0.25">
      <c r="A56" s="1408"/>
      <c r="B56" s="747"/>
      <c r="C56" s="1409"/>
      <c r="D56" s="136" t="s">
        <v>51</v>
      </c>
      <c r="E56" s="1380"/>
      <c r="F56" s="388"/>
      <c r="G56" s="388"/>
      <c r="H56" s="395"/>
      <c r="I56" s="389"/>
      <c r="J56" s="401" t="s">
        <v>35</v>
      </c>
      <c r="K56" s="390" t="s">
        <v>35</v>
      </c>
      <c r="L56" s="391" t="s">
        <v>35</v>
      </c>
      <c r="M56" s="392"/>
      <c r="N56" s="396">
        <v>0</v>
      </c>
      <c r="O56" s="389"/>
      <c r="P56" s="396">
        <v>0</v>
      </c>
      <c r="Q56" s="397"/>
      <c r="R56" s="393" t="str">
        <f t="shared" si="3"/>
        <v>0K</v>
      </c>
      <c r="S56" s="394"/>
      <c r="T56" s="398"/>
      <c r="U56" s="392"/>
      <c r="V56" s="396"/>
      <c r="W56" s="392"/>
      <c r="X56" s="398"/>
      <c r="Y56" s="392"/>
      <c r="Z56" s="399"/>
      <c r="AA56" s="400"/>
      <c r="AB56" s="399"/>
      <c r="AC56" s="1410"/>
    </row>
    <row r="57" spans="1:29" s="1411" customFormat="1" ht="17.5" customHeight="1" x14ac:dyDescent="0.25">
      <c r="A57" s="1408"/>
      <c r="B57" s="747"/>
      <c r="C57" s="1409"/>
      <c r="D57" s="136" t="s">
        <v>52</v>
      </c>
      <c r="E57" s="1380"/>
      <c r="F57" s="388"/>
      <c r="G57" s="388"/>
      <c r="H57" s="395"/>
      <c r="I57" s="389"/>
      <c r="J57" s="401" t="s">
        <v>35</v>
      </c>
      <c r="K57" s="390" t="s">
        <v>35</v>
      </c>
      <c r="L57" s="391" t="s">
        <v>35</v>
      </c>
      <c r="M57" s="392"/>
      <c r="N57" s="396">
        <v>0</v>
      </c>
      <c r="O57" s="389"/>
      <c r="P57" s="396">
        <v>0</v>
      </c>
      <c r="Q57" s="397"/>
      <c r="R57" s="393" t="str">
        <f t="shared" ref="R57:R61" si="4">IF(P57&lt;=0.05*N57,"0K","NON AMMISSIBILE")</f>
        <v>0K</v>
      </c>
      <c r="S57" s="394"/>
      <c r="T57" s="398"/>
      <c r="U57" s="392"/>
      <c r="V57" s="396"/>
      <c r="W57" s="392"/>
      <c r="X57" s="398"/>
      <c r="Y57" s="392"/>
      <c r="Z57" s="399"/>
      <c r="AA57" s="400"/>
      <c r="AB57" s="399"/>
      <c r="AC57" s="1410"/>
    </row>
    <row r="58" spans="1:29" s="1411" customFormat="1" ht="17.5" customHeight="1" x14ac:dyDescent="0.25">
      <c r="A58" s="1408"/>
      <c r="B58" s="747"/>
      <c r="C58" s="1409"/>
      <c r="D58" s="136" t="s">
        <v>53</v>
      </c>
      <c r="E58" s="1380"/>
      <c r="F58" s="388"/>
      <c r="G58" s="388"/>
      <c r="H58" s="395"/>
      <c r="I58" s="389"/>
      <c r="J58" s="401" t="s">
        <v>35</v>
      </c>
      <c r="K58" s="390" t="s">
        <v>35</v>
      </c>
      <c r="L58" s="391" t="s">
        <v>35</v>
      </c>
      <c r="M58" s="392"/>
      <c r="N58" s="396">
        <v>0</v>
      </c>
      <c r="O58" s="389"/>
      <c r="P58" s="396">
        <v>0</v>
      </c>
      <c r="Q58" s="397"/>
      <c r="R58" s="393" t="str">
        <f t="shared" si="4"/>
        <v>0K</v>
      </c>
      <c r="S58" s="394"/>
      <c r="T58" s="398"/>
      <c r="U58" s="392"/>
      <c r="V58" s="396"/>
      <c r="W58" s="392"/>
      <c r="X58" s="398"/>
      <c r="Y58" s="392"/>
      <c r="Z58" s="399"/>
      <c r="AA58" s="400"/>
      <c r="AB58" s="399"/>
      <c r="AC58" s="1410"/>
    </row>
    <row r="59" spans="1:29" s="1411" customFormat="1" ht="17.5" customHeight="1" x14ac:dyDescent="0.25">
      <c r="A59" s="1408"/>
      <c r="B59" s="747"/>
      <c r="C59" s="1409"/>
      <c r="D59" s="136" t="s">
        <v>54</v>
      </c>
      <c r="E59" s="1380"/>
      <c r="F59" s="388"/>
      <c r="G59" s="388"/>
      <c r="H59" s="395"/>
      <c r="I59" s="389"/>
      <c r="J59" s="401" t="s">
        <v>35</v>
      </c>
      <c r="K59" s="390" t="s">
        <v>35</v>
      </c>
      <c r="L59" s="391" t="s">
        <v>35</v>
      </c>
      <c r="M59" s="392"/>
      <c r="N59" s="396">
        <v>0</v>
      </c>
      <c r="O59" s="389"/>
      <c r="P59" s="396">
        <v>0</v>
      </c>
      <c r="Q59" s="397"/>
      <c r="R59" s="393" t="str">
        <f t="shared" si="4"/>
        <v>0K</v>
      </c>
      <c r="S59" s="394"/>
      <c r="T59" s="398"/>
      <c r="U59" s="392"/>
      <c r="V59" s="396"/>
      <c r="W59" s="392"/>
      <c r="X59" s="398"/>
      <c r="Y59" s="392"/>
      <c r="Z59" s="399"/>
      <c r="AA59" s="400"/>
      <c r="AB59" s="399"/>
      <c r="AC59" s="1410"/>
    </row>
    <row r="60" spans="1:29" s="1411" customFormat="1" ht="17.5" customHeight="1" x14ac:dyDescent="0.25">
      <c r="A60" s="1408"/>
      <c r="B60" s="747"/>
      <c r="C60" s="1409"/>
      <c r="D60" s="136" t="s">
        <v>55</v>
      </c>
      <c r="E60" s="1380"/>
      <c r="F60" s="388"/>
      <c r="G60" s="388"/>
      <c r="H60" s="395"/>
      <c r="I60" s="389"/>
      <c r="J60" s="401" t="s">
        <v>35</v>
      </c>
      <c r="K60" s="390" t="s">
        <v>35</v>
      </c>
      <c r="L60" s="391" t="s">
        <v>35</v>
      </c>
      <c r="M60" s="392"/>
      <c r="N60" s="396">
        <v>0</v>
      </c>
      <c r="O60" s="389"/>
      <c r="P60" s="396">
        <v>0</v>
      </c>
      <c r="Q60" s="397"/>
      <c r="R60" s="393" t="str">
        <f t="shared" si="4"/>
        <v>0K</v>
      </c>
      <c r="S60" s="394"/>
      <c r="T60" s="398"/>
      <c r="U60" s="392"/>
      <c r="V60" s="396"/>
      <c r="W60" s="392"/>
      <c r="X60" s="398"/>
      <c r="Y60" s="392"/>
      <c r="Z60" s="399"/>
      <c r="AA60" s="400"/>
      <c r="AB60" s="399"/>
      <c r="AC60" s="1410"/>
    </row>
    <row r="61" spans="1:29" s="1411" customFormat="1" ht="17.5" customHeight="1" x14ac:dyDescent="0.25">
      <c r="A61" s="1408"/>
      <c r="B61" s="747"/>
      <c r="C61" s="1409"/>
      <c r="D61" s="136" t="s">
        <v>639</v>
      </c>
      <c r="E61" s="1380"/>
      <c r="F61" s="388"/>
      <c r="G61" s="388"/>
      <c r="H61" s="395"/>
      <c r="I61" s="389"/>
      <c r="J61" s="401" t="s">
        <v>35</v>
      </c>
      <c r="K61" s="390" t="s">
        <v>35</v>
      </c>
      <c r="L61" s="391" t="s">
        <v>35</v>
      </c>
      <c r="M61" s="392"/>
      <c r="N61" s="396">
        <v>0</v>
      </c>
      <c r="O61" s="389"/>
      <c r="P61" s="396">
        <v>0</v>
      </c>
      <c r="Q61" s="397"/>
      <c r="R61" s="393" t="str">
        <f t="shared" si="4"/>
        <v>0K</v>
      </c>
      <c r="S61" s="394"/>
      <c r="T61" s="398"/>
      <c r="U61" s="392"/>
      <c r="V61" s="396"/>
      <c r="W61" s="392"/>
      <c r="X61" s="398"/>
      <c r="Y61" s="392"/>
      <c r="Z61" s="399"/>
      <c r="AA61" s="400"/>
      <c r="AB61" s="399"/>
      <c r="AC61" s="1410"/>
    </row>
    <row r="62" spans="1:29" s="1411" customFormat="1" ht="17.5" customHeight="1" x14ac:dyDescent="0.25">
      <c r="A62" s="1408"/>
      <c r="B62" s="747"/>
      <c r="C62" s="1409"/>
      <c r="D62" s="136" t="s">
        <v>640</v>
      </c>
      <c r="E62" s="1380"/>
      <c r="F62" s="388"/>
      <c r="G62" s="388"/>
      <c r="H62" s="395"/>
      <c r="I62" s="389"/>
      <c r="J62" s="401" t="s">
        <v>35</v>
      </c>
      <c r="K62" s="390" t="s">
        <v>35</v>
      </c>
      <c r="L62" s="391" t="s">
        <v>35</v>
      </c>
      <c r="M62" s="392"/>
      <c r="N62" s="396">
        <v>0</v>
      </c>
      <c r="O62" s="389"/>
      <c r="P62" s="396">
        <v>0</v>
      </c>
      <c r="Q62" s="397"/>
      <c r="R62" s="393" t="str">
        <f t="shared" si="3"/>
        <v>0K</v>
      </c>
      <c r="S62" s="394"/>
      <c r="T62" s="398"/>
      <c r="U62" s="392"/>
      <c r="V62" s="396"/>
      <c r="W62" s="392"/>
      <c r="X62" s="398"/>
      <c r="Y62" s="392"/>
      <c r="Z62" s="399"/>
      <c r="AA62" s="400"/>
      <c r="AB62" s="399"/>
      <c r="AC62" s="1410"/>
    </row>
    <row r="63" spans="1:29" s="1411" customFormat="1" ht="17.5" customHeight="1" x14ac:dyDescent="0.25">
      <c r="A63" s="1408"/>
      <c r="B63" s="747"/>
      <c r="C63" s="1409"/>
      <c r="D63" s="136" t="s">
        <v>641</v>
      </c>
      <c r="E63" s="1380"/>
      <c r="F63" s="388"/>
      <c r="G63" s="388"/>
      <c r="H63" s="395"/>
      <c r="I63" s="389"/>
      <c r="J63" s="401" t="s">
        <v>35</v>
      </c>
      <c r="K63" s="390" t="s">
        <v>35</v>
      </c>
      <c r="L63" s="391" t="s">
        <v>35</v>
      </c>
      <c r="M63" s="392"/>
      <c r="N63" s="396">
        <v>0</v>
      </c>
      <c r="O63" s="389"/>
      <c r="P63" s="396">
        <v>0</v>
      </c>
      <c r="Q63" s="397"/>
      <c r="R63" s="393" t="str">
        <f t="shared" si="3"/>
        <v>0K</v>
      </c>
      <c r="S63" s="394"/>
      <c r="T63" s="398"/>
      <c r="U63" s="392"/>
      <c r="V63" s="396"/>
      <c r="W63" s="392"/>
      <c r="X63" s="398"/>
      <c r="Y63" s="392"/>
      <c r="Z63" s="399"/>
      <c r="AA63" s="400"/>
      <c r="AB63" s="399"/>
      <c r="AC63" s="1410"/>
    </row>
    <row r="64" spans="1:29" s="1411" customFormat="1" ht="17.5" customHeight="1" x14ac:dyDescent="0.25">
      <c r="A64" s="1408"/>
      <c r="B64" s="747"/>
      <c r="C64" s="1409"/>
      <c r="D64" s="136" t="s">
        <v>642</v>
      </c>
      <c r="E64" s="1380"/>
      <c r="F64" s="388"/>
      <c r="G64" s="388"/>
      <c r="H64" s="395"/>
      <c r="I64" s="389"/>
      <c r="J64" s="401" t="s">
        <v>35</v>
      </c>
      <c r="K64" s="390" t="s">
        <v>35</v>
      </c>
      <c r="L64" s="391" t="s">
        <v>35</v>
      </c>
      <c r="M64" s="392"/>
      <c r="N64" s="396">
        <v>0</v>
      </c>
      <c r="O64" s="389"/>
      <c r="P64" s="396">
        <v>0</v>
      </c>
      <c r="Q64" s="397"/>
      <c r="R64" s="393" t="str">
        <f t="shared" si="3"/>
        <v>0K</v>
      </c>
      <c r="S64" s="394"/>
      <c r="T64" s="398"/>
      <c r="U64" s="392"/>
      <c r="V64" s="396"/>
      <c r="W64" s="392"/>
      <c r="X64" s="398"/>
      <c r="Y64" s="392"/>
      <c r="Z64" s="399"/>
      <c r="AA64" s="400"/>
      <c r="AB64" s="399"/>
      <c r="AC64" s="1410"/>
    </row>
    <row r="65" spans="1:29" s="1411" customFormat="1" ht="17.5" customHeight="1" x14ac:dyDescent="0.25">
      <c r="A65" s="1408"/>
      <c r="B65" s="747"/>
      <c r="C65" s="1409"/>
      <c r="D65" s="136" t="s">
        <v>643</v>
      </c>
      <c r="E65" s="1380"/>
      <c r="F65" s="388"/>
      <c r="G65" s="388"/>
      <c r="H65" s="395"/>
      <c r="I65" s="389"/>
      <c r="J65" s="401" t="s">
        <v>35</v>
      </c>
      <c r="K65" s="390" t="s">
        <v>35</v>
      </c>
      <c r="L65" s="391" t="s">
        <v>35</v>
      </c>
      <c r="M65" s="392"/>
      <c r="N65" s="396">
        <v>0</v>
      </c>
      <c r="O65" s="389"/>
      <c r="P65" s="396">
        <v>0</v>
      </c>
      <c r="Q65" s="397"/>
      <c r="R65" s="393" t="str">
        <f t="shared" si="3"/>
        <v>0K</v>
      </c>
      <c r="S65" s="394"/>
      <c r="T65" s="398">
        <f t="shared" si="0"/>
        <v>0</v>
      </c>
      <c r="U65" s="392"/>
      <c r="V65" s="396">
        <v>0</v>
      </c>
      <c r="W65" s="392"/>
      <c r="X65" s="398">
        <f t="shared" si="2"/>
        <v>0</v>
      </c>
      <c r="Y65" s="392"/>
      <c r="Z65" s="399"/>
      <c r="AA65" s="400"/>
      <c r="AB65" s="399"/>
      <c r="AC65" s="1410"/>
    </row>
    <row r="66" spans="1:29" s="1411" customFormat="1" ht="17.5" customHeight="1" x14ac:dyDescent="0.25">
      <c r="A66" s="1408"/>
      <c r="B66" s="747"/>
      <c r="C66" s="1409"/>
      <c r="D66" s="136" t="s">
        <v>644</v>
      </c>
      <c r="E66" s="1380"/>
      <c r="F66" s="388"/>
      <c r="G66" s="388"/>
      <c r="H66" s="395"/>
      <c r="I66" s="389"/>
      <c r="J66" s="401" t="s">
        <v>35</v>
      </c>
      <c r="K66" s="390" t="s">
        <v>35</v>
      </c>
      <c r="L66" s="391" t="s">
        <v>35</v>
      </c>
      <c r="M66" s="392"/>
      <c r="N66" s="396">
        <v>0</v>
      </c>
      <c r="O66" s="389"/>
      <c r="P66" s="396">
        <v>0</v>
      </c>
      <c r="Q66" s="397"/>
      <c r="R66" s="393" t="str">
        <f t="shared" si="1"/>
        <v>0K</v>
      </c>
      <c r="S66" s="394"/>
      <c r="T66" s="398">
        <f t="shared" si="0"/>
        <v>0</v>
      </c>
      <c r="U66" s="392"/>
      <c r="V66" s="396">
        <v>0</v>
      </c>
      <c r="W66" s="392"/>
      <c r="X66" s="398">
        <f t="shared" si="2"/>
        <v>0</v>
      </c>
      <c r="Y66" s="392"/>
      <c r="Z66" s="399"/>
      <c r="AA66" s="400"/>
      <c r="AB66" s="399"/>
      <c r="AC66" s="1410"/>
    </row>
    <row r="67" spans="1:29" s="1411" customFormat="1" ht="17.5" customHeight="1" x14ac:dyDescent="0.25">
      <c r="A67" s="1408"/>
      <c r="B67" s="747"/>
      <c r="C67" s="1409"/>
      <c r="D67" s="136" t="s">
        <v>645</v>
      </c>
      <c r="E67" s="1380"/>
      <c r="F67" s="388"/>
      <c r="G67" s="388"/>
      <c r="H67" s="395"/>
      <c r="I67" s="389"/>
      <c r="J67" s="401" t="s">
        <v>35</v>
      </c>
      <c r="K67" s="390" t="s">
        <v>35</v>
      </c>
      <c r="L67" s="391" t="s">
        <v>35</v>
      </c>
      <c r="M67" s="392"/>
      <c r="N67" s="396">
        <v>0</v>
      </c>
      <c r="O67" s="389"/>
      <c r="P67" s="396">
        <v>0</v>
      </c>
      <c r="Q67" s="397"/>
      <c r="R67" s="393" t="str">
        <f t="shared" si="1"/>
        <v>0K</v>
      </c>
      <c r="S67" s="394"/>
      <c r="T67" s="398">
        <f t="shared" si="0"/>
        <v>0</v>
      </c>
      <c r="U67" s="392"/>
      <c r="V67" s="396">
        <v>0</v>
      </c>
      <c r="W67" s="392"/>
      <c r="X67" s="398">
        <f t="shared" si="2"/>
        <v>0</v>
      </c>
      <c r="Y67" s="392"/>
      <c r="Z67" s="399"/>
      <c r="AA67" s="400"/>
      <c r="AB67" s="399"/>
      <c r="AC67" s="1410"/>
    </row>
    <row r="68" spans="1:29" s="1411" customFormat="1" ht="17.5" customHeight="1" x14ac:dyDescent="0.25">
      <c r="A68" s="1408"/>
      <c r="B68" s="747"/>
      <c r="C68" s="1409"/>
      <c r="D68" s="136" t="s">
        <v>657</v>
      </c>
      <c r="E68" s="1380"/>
      <c r="F68" s="388"/>
      <c r="G68" s="388"/>
      <c r="H68" s="395"/>
      <c r="I68" s="389"/>
      <c r="J68" s="401" t="s">
        <v>35</v>
      </c>
      <c r="K68" s="390" t="s">
        <v>35</v>
      </c>
      <c r="L68" s="391" t="s">
        <v>35</v>
      </c>
      <c r="M68" s="392"/>
      <c r="N68" s="396">
        <v>0</v>
      </c>
      <c r="O68" s="389"/>
      <c r="P68" s="396">
        <v>0</v>
      </c>
      <c r="Q68" s="397"/>
      <c r="R68" s="393" t="str">
        <f t="shared" si="1"/>
        <v>0K</v>
      </c>
      <c r="S68" s="394"/>
      <c r="T68" s="398">
        <f t="shared" si="0"/>
        <v>0</v>
      </c>
      <c r="U68" s="392"/>
      <c r="V68" s="396">
        <v>0</v>
      </c>
      <c r="W68" s="392"/>
      <c r="X68" s="398">
        <f t="shared" si="2"/>
        <v>0</v>
      </c>
      <c r="Y68" s="392"/>
      <c r="Z68" s="399"/>
      <c r="AA68" s="400"/>
      <c r="AB68" s="399"/>
      <c r="AC68" s="1410"/>
    </row>
    <row r="69" spans="1:29" s="1411" customFormat="1" ht="17.5" customHeight="1" x14ac:dyDescent="0.25">
      <c r="A69" s="1408"/>
      <c r="B69" s="747"/>
      <c r="C69" s="1409"/>
      <c r="D69" s="136" t="s">
        <v>658</v>
      </c>
      <c r="E69" s="1380"/>
      <c r="F69" s="388"/>
      <c r="G69" s="388"/>
      <c r="H69" s="395"/>
      <c r="I69" s="389"/>
      <c r="J69" s="401" t="s">
        <v>35</v>
      </c>
      <c r="K69" s="390" t="s">
        <v>35</v>
      </c>
      <c r="L69" s="391" t="s">
        <v>35</v>
      </c>
      <c r="M69" s="392"/>
      <c r="N69" s="396">
        <v>0</v>
      </c>
      <c r="O69" s="389"/>
      <c r="P69" s="396">
        <v>0</v>
      </c>
      <c r="Q69" s="397"/>
      <c r="R69" s="393" t="str">
        <f t="shared" si="1"/>
        <v>0K</v>
      </c>
      <c r="S69" s="394"/>
      <c r="T69" s="398">
        <f t="shared" si="0"/>
        <v>0</v>
      </c>
      <c r="U69" s="392"/>
      <c r="V69" s="396">
        <v>0</v>
      </c>
      <c r="W69" s="392"/>
      <c r="X69" s="398">
        <f t="shared" si="2"/>
        <v>0</v>
      </c>
      <c r="Y69" s="392"/>
      <c r="Z69" s="399"/>
      <c r="AA69" s="400"/>
      <c r="AB69" s="399"/>
      <c r="AC69" s="1410"/>
    </row>
    <row r="70" spans="1:29" s="1411" customFormat="1" ht="18" customHeight="1" x14ac:dyDescent="0.25">
      <c r="A70" s="1408"/>
      <c r="B70" s="747"/>
      <c r="C70" s="1409"/>
      <c r="D70" s="136" t="s">
        <v>659</v>
      </c>
      <c r="E70" s="1380"/>
      <c r="F70" s="388"/>
      <c r="G70" s="388"/>
      <c r="H70" s="395"/>
      <c r="I70" s="389"/>
      <c r="J70" s="401" t="s">
        <v>35</v>
      </c>
      <c r="K70" s="390" t="s">
        <v>35</v>
      </c>
      <c r="L70" s="391" t="s">
        <v>35</v>
      </c>
      <c r="M70" s="392"/>
      <c r="N70" s="396">
        <v>0</v>
      </c>
      <c r="O70" s="389"/>
      <c r="P70" s="396">
        <v>0</v>
      </c>
      <c r="Q70" s="397"/>
      <c r="R70" s="393" t="str">
        <f t="shared" si="1"/>
        <v>0K</v>
      </c>
      <c r="S70" s="394"/>
      <c r="T70" s="398">
        <f t="shared" si="0"/>
        <v>0</v>
      </c>
      <c r="U70" s="392"/>
      <c r="V70" s="396">
        <v>0</v>
      </c>
      <c r="W70" s="392"/>
      <c r="X70" s="398">
        <f t="shared" si="2"/>
        <v>0</v>
      </c>
      <c r="Y70" s="392"/>
      <c r="Z70" s="399"/>
      <c r="AA70" s="400"/>
      <c r="AB70" s="399"/>
      <c r="AC70" s="1410"/>
    </row>
    <row r="71" spans="1:29" s="1411" customFormat="1" ht="17.5" customHeight="1" thickBot="1" x14ac:dyDescent="0.4">
      <c r="A71" s="1408"/>
      <c r="B71" s="747"/>
      <c r="C71" s="1409"/>
      <c r="D71" s="1380"/>
      <c r="E71" s="1380"/>
      <c r="F71" s="1412"/>
      <c r="G71" s="1413"/>
      <c r="H71" s="1414"/>
      <c r="I71" s="1415"/>
      <c r="J71" s="1416"/>
      <c r="K71" s="1416"/>
      <c r="L71" s="1416"/>
      <c r="M71" s="1417"/>
      <c r="N71" s="1418"/>
      <c r="O71" s="1415"/>
      <c r="P71" s="1418"/>
      <c r="Q71" s="1418"/>
      <c r="R71" s="1417"/>
      <c r="S71" s="1419"/>
      <c r="T71" s="1420"/>
      <c r="U71" s="1417"/>
      <c r="V71" s="1420"/>
      <c r="W71" s="1417"/>
      <c r="X71" s="1421"/>
      <c r="Y71" s="1417"/>
      <c r="Z71" s="1422"/>
      <c r="AA71" s="1422"/>
      <c r="AB71" s="1422"/>
      <c r="AC71" s="1410"/>
    </row>
    <row r="72" spans="1:29" s="1411" customFormat="1" ht="25" customHeight="1" thickBot="1" x14ac:dyDescent="0.3">
      <c r="A72" s="1408"/>
      <c r="B72" s="747"/>
      <c r="C72" s="1409"/>
      <c r="D72" s="1380"/>
      <c r="E72" s="1380"/>
      <c r="F72" s="707" t="s">
        <v>56</v>
      </c>
      <c r="G72" s="708"/>
      <c r="H72" s="708"/>
      <c r="I72" s="708"/>
      <c r="J72" s="708"/>
      <c r="K72" s="709"/>
      <c r="L72" s="339">
        <f>SUM(L41:L70)</f>
        <v>0</v>
      </c>
      <c r="M72" s="1417"/>
      <c r="N72" s="330">
        <f>SUM(N41:N70)</f>
        <v>0</v>
      </c>
      <c r="O72" s="1415"/>
      <c r="P72" s="330">
        <f>SUM(P41:P70)</f>
        <v>0</v>
      </c>
      <c r="Q72" s="330">
        <f>SUM(Q41:Q70)</f>
        <v>0</v>
      </c>
      <c r="R72" s="1417"/>
      <c r="S72" s="1419"/>
      <c r="T72" s="330">
        <f>SUM(T41:T70)</f>
        <v>0</v>
      </c>
      <c r="U72" s="1417"/>
      <c r="V72" s="330">
        <f>SUM(V41:V70)</f>
        <v>0</v>
      </c>
      <c r="W72" s="1417"/>
      <c r="X72" s="330">
        <f>SUM(X41:X70)</f>
        <v>0</v>
      </c>
      <c r="Y72" s="1417"/>
      <c r="Z72" s="1422"/>
      <c r="AA72" s="1422"/>
      <c r="AB72" s="1422"/>
      <c r="AC72" s="1410"/>
    </row>
    <row r="73" spans="1:29" s="1431" customFormat="1" ht="22" customHeight="1" x14ac:dyDescent="0.35">
      <c r="A73" s="1423"/>
      <c r="B73" s="747"/>
      <c r="C73" s="1424"/>
      <c r="D73" s="1425"/>
      <c r="E73" s="1425"/>
      <c r="F73" s="1426"/>
      <c r="G73" s="1365"/>
      <c r="H73" s="1365" t="s">
        <v>35</v>
      </c>
      <c r="I73" s="1365"/>
      <c r="J73" s="1365"/>
      <c r="K73" s="1365"/>
      <c r="L73" s="1365"/>
      <c r="M73" s="1427"/>
      <c r="N73" s="1365" t="s">
        <v>35</v>
      </c>
      <c r="O73" s="1365"/>
      <c r="P73" s="1428" t="s">
        <v>35</v>
      </c>
      <c r="Q73" s="1428"/>
      <c r="R73" s="1427"/>
      <c r="S73" s="1429"/>
      <c r="T73" s="1427"/>
      <c r="U73" s="1427"/>
      <c r="V73" s="1427"/>
      <c r="W73" s="1427"/>
      <c r="X73" s="1429"/>
      <c r="Y73" s="1427"/>
      <c r="Z73" s="1429"/>
      <c r="AA73" s="1429"/>
      <c r="AB73" s="1429"/>
      <c r="AC73" s="1430"/>
    </row>
    <row r="74" spans="1:29" s="102" customFormat="1" ht="15" customHeight="1" thickBot="1" x14ac:dyDescent="0.4">
      <c r="A74" s="1285"/>
      <c r="B74" s="747"/>
      <c r="C74" s="1336"/>
      <c r="D74" s="1432"/>
      <c r="E74" s="1432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1320"/>
      <c r="T74" s="109"/>
      <c r="U74" s="109"/>
      <c r="V74" s="109"/>
      <c r="W74" s="109"/>
      <c r="X74" s="109"/>
      <c r="Y74" s="109"/>
      <c r="Z74" s="1320"/>
      <c r="AA74" s="1320"/>
      <c r="AB74" s="1320"/>
      <c r="AC74" s="634"/>
    </row>
    <row r="75" spans="1:29" s="102" customFormat="1" ht="14.5" customHeight="1" x14ac:dyDescent="0.35">
      <c r="A75" s="1285"/>
      <c r="B75" s="747"/>
      <c r="C75" s="1336"/>
      <c r="D75" s="1432"/>
      <c r="E75" s="1432"/>
      <c r="F75" s="756" t="s">
        <v>6</v>
      </c>
      <c r="G75" s="757"/>
      <c r="H75" s="757"/>
      <c r="I75" s="757"/>
      <c r="J75" s="757"/>
      <c r="K75" s="757"/>
      <c r="L75" s="757"/>
      <c r="M75" s="757"/>
      <c r="N75" s="757"/>
      <c r="O75" s="757"/>
      <c r="P75" s="757"/>
      <c r="Q75" s="757"/>
      <c r="R75" s="757"/>
      <c r="S75" s="757"/>
      <c r="T75" s="757"/>
      <c r="U75" s="757"/>
      <c r="V75" s="757"/>
      <c r="W75" s="757"/>
      <c r="X75" s="758"/>
      <c r="Y75" s="360"/>
      <c r="Z75" s="360"/>
      <c r="AA75" s="360"/>
      <c r="AB75" s="1320"/>
      <c r="AC75" s="634"/>
    </row>
    <row r="76" spans="1:29" s="102" customFormat="1" ht="15" customHeight="1" x14ac:dyDescent="0.35">
      <c r="A76" s="1285"/>
      <c r="B76" s="747"/>
      <c r="C76" s="1336"/>
      <c r="D76" s="1432"/>
      <c r="E76" s="1432"/>
      <c r="F76" s="759"/>
      <c r="G76" s="760"/>
      <c r="H76" s="760"/>
      <c r="I76" s="760"/>
      <c r="J76" s="760"/>
      <c r="K76" s="760"/>
      <c r="L76" s="760"/>
      <c r="M76" s="760"/>
      <c r="N76" s="760"/>
      <c r="O76" s="760"/>
      <c r="P76" s="760"/>
      <c r="Q76" s="760"/>
      <c r="R76" s="760"/>
      <c r="S76" s="760"/>
      <c r="T76" s="760"/>
      <c r="U76" s="760"/>
      <c r="V76" s="760"/>
      <c r="W76" s="760"/>
      <c r="X76" s="761"/>
      <c r="Y76" s="109"/>
      <c r="Z76" s="1320"/>
      <c r="AA76" s="1320"/>
      <c r="AB76" s="1320"/>
      <c r="AC76" s="634"/>
    </row>
    <row r="77" spans="1:29" s="102" customFormat="1" ht="15.75" customHeight="1" thickBot="1" x14ac:dyDescent="0.4">
      <c r="A77" s="1285"/>
      <c r="B77" s="748"/>
      <c r="C77" s="1336"/>
      <c r="D77" s="1342"/>
      <c r="E77" s="1342"/>
      <c r="F77" s="762"/>
      <c r="G77" s="763"/>
      <c r="H77" s="763"/>
      <c r="I77" s="763"/>
      <c r="J77" s="763"/>
      <c r="K77" s="763"/>
      <c r="L77" s="763"/>
      <c r="M77" s="763"/>
      <c r="N77" s="763"/>
      <c r="O77" s="763"/>
      <c r="P77" s="763"/>
      <c r="Q77" s="763"/>
      <c r="R77" s="763"/>
      <c r="S77" s="763"/>
      <c r="T77" s="763"/>
      <c r="U77" s="763"/>
      <c r="V77" s="763"/>
      <c r="W77" s="763"/>
      <c r="X77" s="764"/>
      <c r="Y77" s="109"/>
      <c r="Z77" s="1320"/>
      <c r="AA77" s="1320"/>
      <c r="AB77" s="1320"/>
      <c r="AC77" s="634"/>
    </row>
    <row r="78" spans="1:29" s="102" customFormat="1" ht="15" thickBot="1" x14ac:dyDescent="0.4">
      <c r="A78" s="1433"/>
      <c r="B78" s="459"/>
      <c r="C78" s="1351"/>
      <c r="D78" s="1349"/>
      <c r="E78" s="1349"/>
      <c r="F78" s="1434"/>
      <c r="G78" s="1435"/>
      <c r="H78" s="1436"/>
      <c r="I78" s="1436"/>
      <c r="J78" s="1437"/>
      <c r="K78" s="1437"/>
      <c r="L78" s="1437"/>
      <c r="M78" s="1438"/>
      <c r="N78" s="1436"/>
      <c r="O78" s="1435"/>
      <c r="P78" s="1436"/>
      <c r="Q78" s="1436"/>
      <c r="R78" s="1438"/>
      <c r="S78" s="1436"/>
      <c r="T78" s="1438"/>
      <c r="U78" s="1438"/>
      <c r="V78" s="1438"/>
      <c r="W78" s="1438"/>
      <c r="X78" s="1436"/>
      <c r="Y78" s="1438"/>
      <c r="Z78" s="1436"/>
      <c r="AA78" s="1436"/>
      <c r="AB78" s="1436"/>
      <c r="AC78" s="655"/>
    </row>
    <row r="79" spans="1:29" s="102" customFormat="1" x14ac:dyDescent="0.35">
      <c r="C79" s="1336"/>
      <c r="D79" s="1342"/>
      <c r="E79" s="1342"/>
      <c r="F79" s="1317"/>
      <c r="G79" s="1318"/>
      <c r="H79" s="1320"/>
      <c r="I79" s="1320"/>
      <c r="J79" s="1319"/>
      <c r="K79" s="1319"/>
      <c r="L79" s="1319"/>
      <c r="M79" s="109"/>
      <c r="N79" s="1320"/>
      <c r="O79" s="1318"/>
      <c r="P79" s="1320"/>
      <c r="Q79" s="1320"/>
      <c r="R79" s="109"/>
      <c r="S79" s="1320"/>
      <c r="T79" s="109"/>
      <c r="U79" s="109"/>
      <c r="V79" s="109"/>
      <c r="W79" s="109"/>
      <c r="X79" s="1320"/>
      <c r="Y79" s="109"/>
      <c r="Z79" s="1320"/>
      <c r="AA79" s="1320"/>
      <c r="AB79" s="1320"/>
    </row>
    <row r="80" spans="1:29" s="102" customFormat="1" ht="15" thickBot="1" x14ac:dyDescent="0.4">
      <c r="C80" s="1336"/>
      <c r="D80" s="1342"/>
      <c r="E80" s="1342"/>
      <c r="F80" s="1317"/>
      <c r="G80" s="1318"/>
      <c r="H80" s="1320"/>
      <c r="I80" s="1320"/>
      <c r="J80" s="1319"/>
      <c r="K80" s="1319"/>
      <c r="L80" s="1319"/>
      <c r="M80" s="109"/>
      <c r="N80" s="1320"/>
      <c r="O80" s="1318"/>
      <c r="P80" s="1320"/>
      <c r="Q80" s="1320"/>
      <c r="R80" s="109"/>
      <c r="S80" s="1320"/>
      <c r="T80" s="109"/>
      <c r="U80" s="109"/>
      <c r="V80" s="109"/>
      <c r="W80" s="109"/>
      <c r="X80" s="1320"/>
      <c r="Y80" s="109"/>
      <c r="Z80" s="1320"/>
      <c r="AA80" s="1320"/>
      <c r="AB80" s="1320"/>
    </row>
    <row r="81" spans="1:29" s="102" customFormat="1" ht="15" thickBot="1" x14ac:dyDescent="0.4">
      <c r="A81" s="1370"/>
      <c r="B81" s="1371"/>
      <c r="C81" s="1372"/>
      <c r="D81" s="1373"/>
      <c r="E81" s="1373"/>
      <c r="F81" s="1439"/>
      <c r="G81" s="1440"/>
      <c r="H81" s="1441"/>
      <c r="I81" s="1441"/>
      <c r="J81" s="1441"/>
      <c r="K81" s="1441"/>
      <c r="L81" s="1441"/>
      <c r="M81" s="1442"/>
      <c r="N81" s="1441"/>
      <c r="O81" s="1440"/>
      <c r="P81" s="1441"/>
      <c r="Q81" s="1441"/>
      <c r="R81" s="1443"/>
      <c r="S81" s="1441"/>
      <c r="T81" s="1443"/>
      <c r="U81" s="1443"/>
      <c r="V81" s="1443"/>
      <c r="W81" s="1443"/>
      <c r="X81" s="1453"/>
      <c r="Y81" s="1443"/>
      <c r="Z81" s="1441"/>
      <c r="AA81" s="1441"/>
      <c r="AB81" s="1441"/>
      <c r="AC81" s="1377"/>
    </row>
    <row r="82" spans="1:29" s="102" customFormat="1" ht="18.75" customHeight="1" thickBot="1" x14ac:dyDescent="0.4">
      <c r="A82" s="1378"/>
      <c r="B82" s="731" t="s">
        <v>57</v>
      </c>
      <c r="C82" s="1379"/>
      <c r="D82" s="734" t="s">
        <v>9</v>
      </c>
      <c r="E82" s="1380"/>
      <c r="F82" s="712" t="s">
        <v>10</v>
      </c>
      <c r="G82" s="713"/>
      <c r="H82" s="714"/>
      <c r="I82" s="1381"/>
      <c r="J82" s="718" t="s">
        <v>11</v>
      </c>
      <c r="K82" s="719"/>
      <c r="L82" s="720"/>
      <c r="M82" s="1382"/>
      <c r="N82" s="696" t="s">
        <v>12</v>
      </c>
      <c r="O82" s="1313"/>
      <c r="P82" s="712" t="s">
        <v>13</v>
      </c>
      <c r="Q82" s="713"/>
      <c r="R82" s="714"/>
      <c r="S82" s="1381"/>
      <c r="T82" s="702" t="s">
        <v>14</v>
      </c>
      <c r="U82" s="1383"/>
      <c r="V82" s="702" t="s">
        <v>15</v>
      </c>
      <c r="W82" s="1382"/>
      <c r="X82" s="702" t="s">
        <v>16</v>
      </c>
      <c r="Y82" s="1382"/>
      <c r="Z82" s="696" t="s">
        <v>17</v>
      </c>
      <c r="AA82" s="1384"/>
      <c r="AB82" s="696" t="s">
        <v>18</v>
      </c>
      <c r="AC82" s="1385"/>
    </row>
    <row r="83" spans="1:29" s="102" customFormat="1" ht="51" customHeight="1" thickBot="1" x14ac:dyDescent="0.4">
      <c r="A83" s="1387"/>
      <c r="B83" s="732"/>
      <c r="C83" s="1379"/>
      <c r="D83" s="735"/>
      <c r="E83" s="1380"/>
      <c r="F83" s="715"/>
      <c r="G83" s="716"/>
      <c r="H83" s="717"/>
      <c r="I83" s="1381"/>
      <c r="J83" s="694" t="s">
        <v>19</v>
      </c>
      <c r="K83" s="694" t="s">
        <v>20</v>
      </c>
      <c r="L83" s="699" t="s">
        <v>21</v>
      </c>
      <c r="M83" s="1382"/>
      <c r="N83" s="697"/>
      <c r="O83" s="1313"/>
      <c r="P83" s="740"/>
      <c r="Q83" s="741"/>
      <c r="R83" s="742"/>
      <c r="S83" s="1381"/>
      <c r="T83" s="703"/>
      <c r="U83" s="1383"/>
      <c r="V83" s="703"/>
      <c r="W83" s="1382"/>
      <c r="X83" s="703"/>
      <c r="Y83" s="1382"/>
      <c r="Z83" s="697"/>
      <c r="AA83" s="1384"/>
      <c r="AB83" s="697"/>
      <c r="AC83" s="1388"/>
    </row>
    <row r="84" spans="1:29" s="102" customFormat="1" ht="16.5" customHeight="1" thickBot="1" x14ac:dyDescent="0.4">
      <c r="A84" s="1378"/>
      <c r="B84" s="732"/>
      <c r="C84" s="1383"/>
      <c r="D84" s="736"/>
      <c r="E84" s="1380"/>
      <c r="F84" s="710" t="s">
        <v>22</v>
      </c>
      <c r="G84" s="721" t="s">
        <v>23</v>
      </c>
      <c r="H84" s="749" t="s">
        <v>24</v>
      </c>
      <c r="I84" s="1381"/>
      <c r="J84" s="695"/>
      <c r="K84" s="695"/>
      <c r="L84" s="700"/>
      <c r="M84" s="1383"/>
      <c r="N84" s="697"/>
      <c r="O84" s="1313"/>
      <c r="P84" s="744" t="s">
        <v>25</v>
      </c>
      <c r="Q84" s="697" t="s">
        <v>26</v>
      </c>
      <c r="R84" s="697" t="s">
        <v>27</v>
      </c>
      <c r="S84" s="1381"/>
      <c r="T84" s="704"/>
      <c r="U84" s="1383"/>
      <c r="V84" s="704"/>
      <c r="W84" s="1383"/>
      <c r="X84" s="704"/>
      <c r="Y84" s="1383"/>
      <c r="Z84" s="698"/>
      <c r="AA84" s="1384"/>
      <c r="AB84" s="698"/>
      <c r="AC84" s="1385"/>
    </row>
    <row r="85" spans="1:29" s="102" customFormat="1" ht="59.25" customHeight="1" x14ac:dyDescent="0.35">
      <c r="A85" s="1378"/>
      <c r="B85" s="732"/>
      <c r="C85" s="1389"/>
      <c r="D85" s="133" t="s">
        <v>28</v>
      </c>
      <c r="E85" s="1390"/>
      <c r="F85" s="710"/>
      <c r="G85" s="721"/>
      <c r="H85" s="749"/>
      <c r="I85" s="1381"/>
      <c r="J85" s="695"/>
      <c r="K85" s="695"/>
      <c r="L85" s="700"/>
      <c r="M85" s="1389"/>
      <c r="N85" s="697"/>
      <c r="O85" s="1391"/>
      <c r="P85" s="744"/>
      <c r="Q85" s="697"/>
      <c r="R85" s="697"/>
      <c r="S85" s="1381"/>
      <c r="T85" s="705" t="s">
        <v>29</v>
      </c>
      <c r="U85" s="1392"/>
      <c r="V85" s="705" t="s">
        <v>29</v>
      </c>
      <c r="W85" s="1389"/>
      <c r="X85" s="705" t="s">
        <v>29</v>
      </c>
      <c r="Y85" s="1389"/>
      <c r="Z85" s="319" t="s">
        <v>30</v>
      </c>
      <c r="AA85" s="1389"/>
      <c r="AB85" s="319" t="s">
        <v>30</v>
      </c>
      <c r="AC85" s="1385"/>
    </row>
    <row r="86" spans="1:29" s="102" customFormat="1" ht="18" thickBot="1" x14ac:dyDescent="0.4">
      <c r="A86" s="1393"/>
      <c r="B86" s="732"/>
      <c r="C86" s="1394"/>
      <c r="D86" s="1390"/>
      <c r="E86" s="1390"/>
      <c r="F86" s="711"/>
      <c r="G86" s="722"/>
      <c r="H86" s="359" t="s">
        <v>31</v>
      </c>
      <c r="I86" s="1381"/>
      <c r="J86" s="320" t="s">
        <v>58</v>
      </c>
      <c r="K86" s="321" t="s">
        <v>33</v>
      </c>
      <c r="L86" s="701"/>
      <c r="M86" s="1392"/>
      <c r="N86" s="743"/>
      <c r="O86" s="1391"/>
      <c r="P86" s="745"/>
      <c r="Q86" s="743"/>
      <c r="R86" s="743"/>
      <c r="S86" s="1391"/>
      <c r="T86" s="706"/>
      <c r="U86" s="1392"/>
      <c r="V86" s="706"/>
      <c r="W86" s="1392"/>
      <c r="X86" s="706"/>
      <c r="Y86" s="1392"/>
      <c r="Z86" s="322" t="s">
        <v>34</v>
      </c>
      <c r="AA86" s="1395"/>
      <c r="AB86" s="322" t="s">
        <v>34</v>
      </c>
      <c r="AC86" s="1396"/>
    </row>
    <row r="87" spans="1:29" s="102" customFormat="1" ht="15.5" x14ac:dyDescent="0.35">
      <c r="A87" s="1398"/>
      <c r="B87" s="732"/>
      <c r="C87" s="1399"/>
      <c r="D87" s="1400"/>
      <c r="E87" s="1400"/>
      <c r="F87" s="1401"/>
      <c r="G87" s="1402"/>
      <c r="H87" s="1402"/>
      <c r="I87" s="1403"/>
      <c r="J87" s="1403"/>
      <c r="K87" s="1403"/>
      <c r="L87" s="1403"/>
      <c r="M87" s="1404"/>
      <c r="N87" s="1402"/>
      <c r="O87" s="1402"/>
      <c r="P87" s="1405" t="s">
        <v>35</v>
      </c>
      <c r="Q87" s="1405" t="s">
        <v>35</v>
      </c>
      <c r="R87" s="1404"/>
      <c r="S87" s="1403"/>
      <c r="T87" s="1404"/>
      <c r="U87" s="1404"/>
      <c r="V87" s="1404"/>
      <c r="W87" s="1404"/>
      <c r="X87" s="1403"/>
      <c r="Y87" s="1404"/>
      <c r="Z87" s="1403"/>
      <c r="AA87" s="1403"/>
      <c r="AB87" s="1403"/>
      <c r="AC87" s="1406"/>
    </row>
    <row r="88" spans="1:29" s="102" customFormat="1" ht="17.5" x14ac:dyDescent="0.35">
      <c r="A88" s="1408"/>
      <c r="B88" s="732"/>
      <c r="C88" s="1409"/>
      <c r="D88" s="138" t="s">
        <v>59</v>
      </c>
      <c r="E88" s="1380"/>
      <c r="F88" s="388"/>
      <c r="G88" s="388"/>
      <c r="H88" s="395"/>
      <c r="I88" s="389"/>
      <c r="J88" s="401"/>
      <c r="K88" s="390"/>
      <c r="L88" s="391" t="s">
        <v>35</v>
      </c>
      <c r="M88" s="392"/>
      <c r="N88" s="396">
        <v>0</v>
      </c>
      <c r="O88" s="389"/>
      <c r="P88" s="396">
        <v>0</v>
      </c>
      <c r="Q88" s="397"/>
      <c r="R88" s="393" t="str">
        <f>IF(P88&lt;=0.05*N88,"0K","NON AMMISSIBILE")</f>
        <v>0K</v>
      </c>
      <c r="S88" s="394"/>
      <c r="T88" s="398">
        <f t="shared" ref="T88:T107" si="5">P88+N88</f>
        <v>0</v>
      </c>
      <c r="U88" s="392"/>
      <c r="V88" s="396">
        <v>0</v>
      </c>
      <c r="W88" s="392"/>
      <c r="X88" s="398">
        <f>T88+V88</f>
        <v>0</v>
      </c>
      <c r="Y88" s="392"/>
      <c r="Z88" s="399"/>
      <c r="AA88" s="400"/>
      <c r="AB88" s="399"/>
      <c r="AC88" s="1410"/>
    </row>
    <row r="89" spans="1:29" s="102" customFormat="1" ht="17.5" x14ac:dyDescent="0.35">
      <c r="A89" s="1408"/>
      <c r="B89" s="732"/>
      <c r="C89" s="1409"/>
      <c r="D89" s="138" t="s">
        <v>60</v>
      </c>
      <c r="E89" s="1380"/>
      <c r="F89" s="388"/>
      <c r="G89" s="388"/>
      <c r="H89" s="395"/>
      <c r="I89" s="389"/>
      <c r="J89" s="401"/>
      <c r="K89" s="390" t="s">
        <v>35</v>
      </c>
      <c r="L89" s="391" t="s">
        <v>35</v>
      </c>
      <c r="M89" s="392"/>
      <c r="N89" s="396">
        <v>0</v>
      </c>
      <c r="O89" s="389"/>
      <c r="P89" s="396">
        <v>0</v>
      </c>
      <c r="Q89" s="397"/>
      <c r="R89" s="393" t="str">
        <f t="shared" ref="R89:R107" si="6">IF(P89&lt;=0.05*N89,"0K","NON AMMISSIBILE")</f>
        <v>0K</v>
      </c>
      <c r="S89" s="394"/>
      <c r="T89" s="398">
        <f t="shared" si="5"/>
        <v>0</v>
      </c>
      <c r="U89" s="392"/>
      <c r="V89" s="396">
        <v>0</v>
      </c>
      <c r="W89" s="392"/>
      <c r="X89" s="398">
        <f t="shared" ref="X89:X107" si="7">T89+V89</f>
        <v>0</v>
      </c>
      <c r="Y89" s="392"/>
      <c r="Z89" s="399"/>
      <c r="AA89" s="400"/>
      <c r="AB89" s="399"/>
      <c r="AC89" s="1410"/>
    </row>
    <row r="90" spans="1:29" s="102" customFormat="1" ht="18" customHeight="1" x14ac:dyDescent="0.35">
      <c r="A90" s="1408"/>
      <c r="B90" s="732"/>
      <c r="C90" s="1409"/>
      <c r="D90" s="138" t="s">
        <v>61</v>
      </c>
      <c r="E90" s="1380"/>
      <c r="F90" s="388"/>
      <c r="G90" s="388"/>
      <c r="H90" s="395"/>
      <c r="I90" s="389"/>
      <c r="J90" s="401" t="s">
        <v>35</v>
      </c>
      <c r="K90" s="390" t="s">
        <v>35</v>
      </c>
      <c r="L90" s="391" t="s">
        <v>35</v>
      </c>
      <c r="M90" s="392"/>
      <c r="N90" s="396">
        <v>0</v>
      </c>
      <c r="O90" s="389"/>
      <c r="P90" s="396">
        <v>0</v>
      </c>
      <c r="Q90" s="397"/>
      <c r="R90" s="393" t="str">
        <f t="shared" si="6"/>
        <v>0K</v>
      </c>
      <c r="S90" s="394"/>
      <c r="T90" s="398">
        <f t="shared" si="5"/>
        <v>0</v>
      </c>
      <c r="U90" s="392"/>
      <c r="V90" s="396">
        <v>0</v>
      </c>
      <c r="W90" s="392"/>
      <c r="X90" s="398">
        <f t="shared" si="7"/>
        <v>0</v>
      </c>
      <c r="Y90" s="392"/>
      <c r="Z90" s="399"/>
      <c r="AA90" s="400"/>
      <c r="AB90" s="399"/>
      <c r="AC90" s="1410"/>
    </row>
    <row r="91" spans="1:29" s="102" customFormat="1" ht="18" customHeight="1" x14ac:dyDescent="0.35">
      <c r="A91" s="1408"/>
      <c r="B91" s="732"/>
      <c r="C91" s="1409"/>
      <c r="D91" s="138" t="s">
        <v>62</v>
      </c>
      <c r="E91" s="1380"/>
      <c r="F91" s="388"/>
      <c r="G91" s="388"/>
      <c r="H91" s="395"/>
      <c r="I91" s="389"/>
      <c r="J91" s="401" t="s">
        <v>35</v>
      </c>
      <c r="K91" s="390" t="s">
        <v>35</v>
      </c>
      <c r="L91" s="391" t="s">
        <v>35</v>
      </c>
      <c r="M91" s="392"/>
      <c r="N91" s="396">
        <v>0</v>
      </c>
      <c r="O91" s="389"/>
      <c r="P91" s="396">
        <v>0</v>
      </c>
      <c r="Q91" s="397"/>
      <c r="R91" s="393" t="str">
        <f t="shared" si="6"/>
        <v>0K</v>
      </c>
      <c r="S91" s="394"/>
      <c r="T91" s="398">
        <f t="shared" si="5"/>
        <v>0</v>
      </c>
      <c r="U91" s="392"/>
      <c r="V91" s="396">
        <v>0</v>
      </c>
      <c r="W91" s="392"/>
      <c r="X91" s="398">
        <f t="shared" si="7"/>
        <v>0</v>
      </c>
      <c r="Y91" s="392"/>
      <c r="Z91" s="399"/>
      <c r="AA91" s="400"/>
      <c r="AB91" s="399"/>
      <c r="AC91" s="1410"/>
    </row>
    <row r="92" spans="1:29" s="102" customFormat="1" ht="18" customHeight="1" x14ac:dyDescent="0.35">
      <c r="A92" s="1408"/>
      <c r="B92" s="732"/>
      <c r="C92" s="1409"/>
      <c r="D92" s="138" t="s">
        <v>63</v>
      </c>
      <c r="E92" s="1380"/>
      <c r="F92" s="388"/>
      <c r="G92" s="388"/>
      <c r="H92" s="395"/>
      <c r="I92" s="389"/>
      <c r="J92" s="401"/>
      <c r="K92" s="390" t="s">
        <v>35</v>
      </c>
      <c r="L92" s="391" t="s">
        <v>35</v>
      </c>
      <c r="M92" s="392"/>
      <c r="N92" s="396">
        <v>0</v>
      </c>
      <c r="O92" s="389"/>
      <c r="P92" s="396">
        <v>0</v>
      </c>
      <c r="Q92" s="397"/>
      <c r="R92" s="393" t="str">
        <f t="shared" si="6"/>
        <v>0K</v>
      </c>
      <c r="S92" s="394"/>
      <c r="T92" s="398">
        <f t="shared" si="5"/>
        <v>0</v>
      </c>
      <c r="U92" s="392"/>
      <c r="V92" s="396">
        <v>0</v>
      </c>
      <c r="W92" s="392"/>
      <c r="X92" s="398">
        <f t="shared" si="7"/>
        <v>0</v>
      </c>
      <c r="Y92" s="392"/>
      <c r="Z92" s="399"/>
      <c r="AA92" s="400"/>
      <c r="AB92" s="399"/>
      <c r="AC92" s="1410"/>
    </row>
    <row r="93" spans="1:29" s="102" customFormat="1" ht="18" customHeight="1" x14ac:dyDescent="0.35">
      <c r="A93" s="1408"/>
      <c r="B93" s="732"/>
      <c r="C93" s="1409"/>
      <c r="D93" s="138" t="s">
        <v>64</v>
      </c>
      <c r="E93" s="1380"/>
      <c r="F93" s="388"/>
      <c r="G93" s="388"/>
      <c r="H93" s="395"/>
      <c r="I93" s="389"/>
      <c r="J93" s="401" t="s">
        <v>35</v>
      </c>
      <c r="K93" s="390" t="s">
        <v>35</v>
      </c>
      <c r="L93" s="391" t="s">
        <v>35</v>
      </c>
      <c r="M93" s="392"/>
      <c r="N93" s="396">
        <v>0</v>
      </c>
      <c r="O93" s="389"/>
      <c r="P93" s="396">
        <v>0</v>
      </c>
      <c r="Q93" s="397"/>
      <c r="R93" s="393" t="str">
        <f t="shared" si="6"/>
        <v>0K</v>
      </c>
      <c r="S93" s="394"/>
      <c r="T93" s="398">
        <f t="shared" si="5"/>
        <v>0</v>
      </c>
      <c r="U93" s="392"/>
      <c r="V93" s="396">
        <v>0</v>
      </c>
      <c r="W93" s="392"/>
      <c r="X93" s="398">
        <f t="shared" si="7"/>
        <v>0</v>
      </c>
      <c r="Y93" s="392"/>
      <c r="Z93" s="399"/>
      <c r="AA93" s="400"/>
      <c r="AB93" s="399"/>
      <c r="AC93" s="1410"/>
    </row>
    <row r="94" spans="1:29" s="102" customFormat="1" ht="18" customHeight="1" x14ac:dyDescent="0.35">
      <c r="A94" s="1408"/>
      <c r="B94" s="732"/>
      <c r="C94" s="1409"/>
      <c r="D94" s="138" t="s">
        <v>65</v>
      </c>
      <c r="E94" s="1380"/>
      <c r="F94" s="388"/>
      <c r="G94" s="388"/>
      <c r="H94" s="395"/>
      <c r="I94" s="389"/>
      <c r="J94" s="401" t="s">
        <v>35</v>
      </c>
      <c r="K94" s="390" t="s">
        <v>35</v>
      </c>
      <c r="L94" s="391" t="s">
        <v>35</v>
      </c>
      <c r="M94" s="392"/>
      <c r="N94" s="396">
        <v>0</v>
      </c>
      <c r="O94" s="389"/>
      <c r="P94" s="396">
        <v>0</v>
      </c>
      <c r="Q94" s="397"/>
      <c r="R94" s="393" t="str">
        <f t="shared" si="6"/>
        <v>0K</v>
      </c>
      <c r="S94" s="394"/>
      <c r="T94" s="398">
        <f t="shared" si="5"/>
        <v>0</v>
      </c>
      <c r="U94" s="392"/>
      <c r="V94" s="396">
        <v>0</v>
      </c>
      <c r="W94" s="392"/>
      <c r="X94" s="398">
        <f t="shared" si="7"/>
        <v>0</v>
      </c>
      <c r="Y94" s="392"/>
      <c r="Z94" s="399"/>
      <c r="AA94" s="400"/>
      <c r="AB94" s="399"/>
      <c r="AC94" s="1410"/>
    </row>
    <row r="95" spans="1:29" s="102" customFormat="1" ht="18" customHeight="1" x14ac:dyDescent="0.35">
      <c r="A95" s="1408"/>
      <c r="B95" s="732"/>
      <c r="C95" s="1409"/>
      <c r="D95" s="138" t="s">
        <v>66</v>
      </c>
      <c r="E95" s="1380"/>
      <c r="F95" s="388"/>
      <c r="G95" s="388"/>
      <c r="H95" s="395"/>
      <c r="I95" s="389"/>
      <c r="J95" s="401" t="s">
        <v>35</v>
      </c>
      <c r="K95" s="390" t="s">
        <v>35</v>
      </c>
      <c r="L95" s="391" t="s">
        <v>35</v>
      </c>
      <c r="M95" s="392"/>
      <c r="N95" s="396">
        <v>0</v>
      </c>
      <c r="O95" s="389"/>
      <c r="P95" s="396">
        <v>0</v>
      </c>
      <c r="Q95" s="397"/>
      <c r="R95" s="393" t="str">
        <f t="shared" si="6"/>
        <v>0K</v>
      </c>
      <c r="S95" s="394"/>
      <c r="T95" s="398">
        <f t="shared" si="5"/>
        <v>0</v>
      </c>
      <c r="U95" s="392"/>
      <c r="V95" s="396">
        <v>0</v>
      </c>
      <c r="W95" s="392"/>
      <c r="X95" s="398">
        <f t="shared" si="7"/>
        <v>0</v>
      </c>
      <c r="Y95" s="392"/>
      <c r="Z95" s="399"/>
      <c r="AA95" s="400"/>
      <c r="AB95" s="399"/>
      <c r="AC95" s="1410"/>
    </row>
    <row r="96" spans="1:29" s="102" customFormat="1" ht="18" customHeight="1" x14ac:dyDescent="0.35">
      <c r="A96" s="1408"/>
      <c r="B96" s="732"/>
      <c r="C96" s="1409"/>
      <c r="D96" s="138" t="s">
        <v>67</v>
      </c>
      <c r="E96" s="1380"/>
      <c r="F96" s="388"/>
      <c r="G96" s="388"/>
      <c r="H96" s="395"/>
      <c r="I96" s="389"/>
      <c r="J96" s="401"/>
      <c r="K96" s="390" t="s">
        <v>35</v>
      </c>
      <c r="L96" s="391" t="s">
        <v>35</v>
      </c>
      <c r="M96" s="392"/>
      <c r="N96" s="396">
        <v>0</v>
      </c>
      <c r="O96" s="389"/>
      <c r="P96" s="396">
        <v>0</v>
      </c>
      <c r="Q96" s="397"/>
      <c r="R96" s="393" t="str">
        <f t="shared" si="6"/>
        <v>0K</v>
      </c>
      <c r="S96" s="394"/>
      <c r="T96" s="398">
        <f t="shared" si="5"/>
        <v>0</v>
      </c>
      <c r="U96" s="392"/>
      <c r="V96" s="396">
        <v>0</v>
      </c>
      <c r="W96" s="392"/>
      <c r="X96" s="398">
        <f t="shared" si="7"/>
        <v>0</v>
      </c>
      <c r="Y96" s="392"/>
      <c r="Z96" s="399"/>
      <c r="AA96" s="400"/>
      <c r="AB96" s="399"/>
      <c r="AC96" s="1410"/>
    </row>
    <row r="97" spans="1:29" s="102" customFormat="1" ht="18" customHeight="1" x14ac:dyDescent="0.35">
      <c r="A97" s="1408"/>
      <c r="B97" s="732"/>
      <c r="C97" s="1409"/>
      <c r="D97" s="138" t="s">
        <v>68</v>
      </c>
      <c r="E97" s="1380"/>
      <c r="F97" s="388"/>
      <c r="G97" s="388"/>
      <c r="H97" s="395"/>
      <c r="I97" s="389"/>
      <c r="J97" s="401" t="s">
        <v>35</v>
      </c>
      <c r="K97" s="390" t="s">
        <v>35</v>
      </c>
      <c r="L97" s="391" t="s">
        <v>35</v>
      </c>
      <c r="M97" s="392"/>
      <c r="N97" s="396">
        <v>0</v>
      </c>
      <c r="O97" s="389"/>
      <c r="P97" s="396">
        <v>0</v>
      </c>
      <c r="Q97" s="397"/>
      <c r="R97" s="393" t="str">
        <f t="shared" si="6"/>
        <v>0K</v>
      </c>
      <c r="S97" s="394"/>
      <c r="T97" s="398">
        <f t="shared" si="5"/>
        <v>0</v>
      </c>
      <c r="U97" s="392"/>
      <c r="V97" s="396">
        <v>0</v>
      </c>
      <c r="W97" s="392"/>
      <c r="X97" s="398">
        <f t="shared" si="7"/>
        <v>0</v>
      </c>
      <c r="Y97" s="392"/>
      <c r="Z97" s="399"/>
      <c r="AA97" s="400"/>
      <c r="AB97" s="399"/>
      <c r="AC97" s="1410"/>
    </row>
    <row r="98" spans="1:29" s="102" customFormat="1" ht="18" customHeight="1" x14ac:dyDescent="0.35">
      <c r="A98" s="1408"/>
      <c r="B98" s="732"/>
      <c r="C98" s="1409"/>
      <c r="D98" s="138" t="s">
        <v>69</v>
      </c>
      <c r="E98" s="1380"/>
      <c r="F98" s="388"/>
      <c r="G98" s="388"/>
      <c r="H98" s="395"/>
      <c r="I98" s="389"/>
      <c r="J98" s="401" t="s">
        <v>35</v>
      </c>
      <c r="K98" s="390" t="s">
        <v>35</v>
      </c>
      <c r="L98" s="391" t="s">
        <v>35</v>
      </c>
      <c r="M98" s="392"/>
      <c r="N98" s="396">
        <v>0</v>
      </c>
      <c r="O98" s="389"/>
      <c r="P98" s="396">
        <v>0</v>
      </c>
      <c r="Q98" s="397"/>
      <c r="R98" s="393" t="str">
        <f t="shared" si="6"/>
        <v>0K</v>
      </c>
      <c r="S98" s="394"/>
      <c r="T98" s="398">
        <f t="shared" si="5"/>
        <v>0</v>
      </c>
      <c r="U98" s="392"/>
      <c r="V98" s="396">
        <v>0</v>
      </c>
      <c r="W98" s="392"/>
      <c r="X98" s="398">
        <f t="shared" si="7"/>
        <v>0</v>
      </c>
      <c r="Y98" s="392"/>
      <c r="Z98" s="399"/>
      <c r="AA98" s="400"/>
      <c r="AB98" s="399"/>
      <c r="AC98" s="1410"/>
    </row>
    <row r="99" spans="1:29" s="102" customFormat="1" ht="18" customHeight="1" x14ac:dyDescent="0.35">
      <c r="A99" s="1408"/>
      <c r="B99" s="732"/>
      <c r="C99" s="1409"/>
      <c r="D99" s="138" t="s">
        <v>70</v>
      </c>
      <c r="E99" s="1380"/>
      <c r="F99" s="388"/>
      <c r="G99" s="388"/>
      <c r="H99" s="395"/>
      <c r="I99" s="389"/>
      <c r="J99" s="401" t="s">
        <v>35</v>
      </c>
      <c r="K99" s="390" t="s">
        <v>35</v>
      </c>
      <c r="L99" s="391" t="s">
        <v>35</v>
      </c>
      <c r="M99" s="392"/>
      <c r="N99" s="396">
        <v>0</v>
      </c>
      <c r="O99" s="389"/>
      <c r="P99" s="396">
        <v>0</v>
      </c>
      <c r="Q99" s="397"/>
      <c r="R99" s="393" t="str">
        <f t="shared" si="6"/>
        <v>0K</v>
      </c>
      <c r="S99" s="394"/>
      <c r="T99" s="398">
        <f t="shared" si="5"/>
        <v>0</v>
      </c>
      <c r="U99" s="392"/>
      <c r="V99" s="396">
        <v>0</v>
      </c>
      <c r="W99" s="392"/>
      <c r="X99" s="398">
        <f t="shared" si="7"/>
        <v>0</v>
      </c>
      <c r="Y99" s="392"/>
      <c r="Z99" s="399"/>
      <c r="AA99" s="400"/>
      <c r="AB99" s="399"/>
      <c r="AC99" s="1410"/>
    </row>
    <row r="100" spans="1:29" s="102" customFormat="1" ht="18" customHeight="1" x14ac:dyDescent="0.35">
      <c r="A100" s="1408"/>
      <c r="B100" s="732"/>
      <c r="C100" s="1409"/>
      <c r="D100" s="138" t="s">
        <v>71</v>
      </c>
      <c r="E100" s="1380"/>
      <c r="F100" s="388"/>
      <c r="G100" s="388"/>
      <c r="H100" s="395"/>
      <c r="I100" s="389"/>
      <c r="J100" s="401"/>
      <c r="K100" s="390" t="s">
        <v>35</v>
      </c>
      <c r="L100" s="391" t="s">
        <v>35</v>
      </c>
      <c r="M100" s="392"/>
      <c r="N100" s="396">
        <v>0</v>
      </c>
      <c r="O100" s="389"/>
      <c r="P100" s="396">
        <v>0</v>
      </c>
      <c r="Q100" s="397"/>
      <c r="R100" s="393" t="str">
        <f t="shared" si="6"/>
        <v>0K</v>
      </c>
      <c r="S100" s="394"/>
      <c r="T100" s="398">
        <f t="shared" si="5"/>
        <v>0</v>
      </c>
      <c r="U100" s="392"/>
      <c r="V100" s="396">
        <v>0</v>
      </c>
      <c r="W100" s="392"/>
      <c r="X100" s="398">
        <f t="shared" si="7"/>
        <v>0</v>
      </c>
      <c r="Y100" s="392"/>
      <c r="Z100" s="399"/>
      <c r="AA100" s="400"/>
      <c r="AB100" s="399"/>
      <c r="AC100" s="1410"/>
    </row>
    <row r="101" spans="1:29" s="102" customFormat="1" ht="18" customHeight="1" x14ac:dyDescent="0.35">
      <c r="A101" s="1408"/>
      <c r="B101" s="732"/>
      <c r="C101" s="1409"/>
      <c r="D101" s="138" t="s">
        <v>72</v>
      </c>
      <c r="E101" s="1380"/>
      <c r="F101" s="388"/>
      <c r="G101" s="388"/>
      <c r="H101" s="395"/>
      <c r="I101" s="389"/>
      <c r="J101" s="401"/>
      <c r="K101" s="390" t="s">
        <v>35</v>
      </c>
      <c r="L101" s="391" t="s">
        <v>35</v>
      </c>
      <c r="M101" s="392"/>
      <c r="N101" s="396">
        <v>0</v>
      </c>
      <c r="O101" s="389"/>
      <c r="P101" s="396">
        <v>0</v>
      </c>
      <c r="Q101" s="397"/>
      <c r="R101" s="393" t="str">
        <f t="shared" si="6"/>
        <v>0K</v>
      </c>
      <c r="S101" s="394"/>
      <c r="T101" s="398">
        <f t="shared" si="5"/>
        <v>0</v>
      </c>
      <c r="U101" s="392"/>
      <c r="V101" s="396">
        <v>0</v>
      </c>
      <c r="W101" s="392"/>
      <c r="X101" s="398">
        <f t="shared" si="7"/>
        <v>0</v>
      </c>
      <c r="Y101" s="392"/>
      <c r="Z101" s="399"/>
      <c r="AA101" s="400"/>
      <c r="AB101" s="399"/>
      <c r="AC101" s="1410"/>
    </row>
    <row r="102" spans="1:29" s="102" customFormat="1" ht="18" customHeight="1" x14ac:dyDescent="0.35">
      <c r="A102" s="1408"/>
      <c r="B102" s="732"/>
      <c r="C102" s="1409"/>
      <c r="D102" s="138" t="s">
        <v>73</v>
      </c>
      <c r="E102" s="1380"/>
      <c r="F102" s="388"/>
      <c r="G102" s="388"/>
      <c r="H102" s="395"/>
      <c r="I102" s="389"/>
      <c r="J102" s="401"/>
      <c r="K102" s="390" t="s">
        <v>35</v>
      </c>
      <c r="L102" s="391" t="s">
        <v>35</v>
      </c>
      <c r="M102" s="392"/>
      <c r="N102" s="396">
        <v>0</v>
      </c>
      <c r="O102" s="389"/>
      <c r="P102" s="396">
        <v>0</v>
      </c>
      <c r="Q102" s="397"/>
      <c r="R102" s="393" t="str">
        <f t="shared" si="6"/>
        <v>0K</v>
      </c>
      <c r="S102" s="394"/>
      <c r="T102" s="398">
        <f t="shared" si="5"/>
        <v>0</v>
      </c>
      <c r="U102" s="392"/>
      <c r="V102" s="396">
        <v>0</v>
      </c>
      <c r="W102" s="392"/>
      <c r="X102" s="398">
        <f t="shared" si="7"/>
        <v>0</v>
      </c>
      <c r="Y102" s="392"/>
      <c r="Z102" s="399"/>
      <c r="AA102" s="400"/>
      <c r="AB102" s="399"/>
      <c r="AC102" s="1410"/>
    </row>
    <row r="103" spans="1:29" s="102" customFormat="1" ht="18" customHeight="1" x14ac:dyDescent="0.35">
      <c r="A103" s="1408"/>
      <c r="B103" s="732"/>
      <c r="C103" s="1409"/>
      <c r="D103" s="138" t="s">
        <v>74</v>
      </c>
      <c r="E103" s="1380"/>
      <c r="F103" s="388"/>
      <c r="G103" s="388"/>
      <c r="H103" s="395"/>
      <c r="I103" s="389"/>
      <c r="J103" s="401"/>
      <c r="K103" s="390" t="s">
        <v>35</v>
      </c>
      <c r="L103" s="391" t="s">
        <v>35</v>
      </c>
      <c r="M103" s="392"/>
      <c r="N103" s="396">
        <v>0</v>
      </c>
      <c r="O103" s="389"/>
      <c r="P103" s="396">
        <v>0</v>
      </c>
      <c r="Q103" s="397"/>
      <c r="R103" s="393" t="str">
        <f t="shared" si="6"/>
        <v>0K</v>
      </c>
      <c r="S103" s="394"/>
      <c r="T103" s="398">
        <f t="shared" si="5"/>
        <v>0</v>
      </c>
      <c r="U103" s="392"/>
      <c r="V103" s="396">
        <v>0</v>
      </c>
      <c r="W103" s="392"/>
      <c r="X103" s="398">
        <f t="shared" si="7"/>
        <v>0</v>
      </c>
      <c r="Y103" s="392"/>
      <c r="Z103" s="399"/>
      <c r="AA103" s="400"/>
      <c r="AB103" s="399"/>
      <c r="AC103" s="1410"/>
    </row>
    <row r="104" spans="1:29" s="102" customFormat="1" ht="18" customHeight="1" x14ac:dyDescent="0.35">
      <c r="A104" s="1408"/>
      <c r="B104" s="732"/>
      <c r="C104" s="1409"/>
      <c r="D104" s="138" t="s">
        <v>75</v>
      </c>
      <c r="E104" s="1380"/>
      <c r="F104" s="388"/>
      <c r="G104" s="388"/>
      <c r="H104" s="395"/>
      <c r="I104" s="389"/>
      <c r="J104" s="401" t="s">
        <v>35</v>
      </c>
      <c r="K104" s="390" t="s">
        <v>35</v>
      </c>
      <c r="L104" s="391" t="s">
        <v>35</v>
      </c>
      <c r="M104" s="392"/>
      <c r="N104" s="396">
        <v>0</v>
      </c>
      <c r="O104" s="389"/>
      <c r="P104" s="396">
        <v>0</v>
      </c>
      <c r="Q104" s="397"/>
      <c r="R104" s="393" t="str">
        <f t="shared" si="6"/>
        <v>0K</v>
      </c>
      <c r="S104" s="394"/>
      <c r="T104" s="398">
        <f t="shared" si="5"/>
        <v>0</v>
      </c>
      <c r="U104" s="392"/>
      <c r="V104" s="396">
        <v>0</v>
      </c>
      <c r="W104" s="392"/>
      <c r="X104" s="398">
        <f t="shared" si="7"/>
        <v>0</v>
      </c>
      <c r="Y104" s="392"/>
      <c r="Z104" s="399"/>
      <c r="AA104" s="400"/>
      <c r="AB104" s="399"/>
      <c r="AC104" s="1410"/>
    </row>
    <row r="105" spans="1:29" s="102" customFormat="1" ht="18" customHeight="1" x14ac:dyDescent="0.35">
      <c r="A105" s="1408"/>
      <c r="B105" s="732"/>
      <c r="C105" s="1409"/>
      <c r="D105" s="138" t="s">
        <v>76</v>
      </c>
      <c r="E105" s="1380"/>
      <c r="F105" s="388"/>
      <c r="G105" s="388"/>
      <c r="H105" s="395"/>
      <c r="I105" s="389"/>
      <c r="J105" s="401" t="s">
        <v>35</v>
      </c>
      <c r="K105" s="390" t="s">
        <v>35</v>
      </c>
      <c r="L105" s="391" t="s">
        <v>35</v>
      </c>
      <c r="M105" s="392"/>
      <c r="N105" s="396">
        <v>0</v>
      </c>
      <c r="O105" s="389"/>
      <c r="P105" s="396">
        <v>0</v>
      </c>
      <c r="Q105" s="397"/>
      <c r="R105" s="393" t="str">
        <f t="shared" si="6"/>
        <v>0K</v>
      </c>
      <c r="S105" s="394"/>
      <c r="T105" s="398">
        <f t="shared" si="5"/>
        <v>0</v>
      </c>
      <c r="U105" s="392"/>
      <c r="V105" s="396">
        <v>0</v>
      </c>
      <c r="W105" s="392"/>
      <c r="X105" s="398">
        <f t="shared" si="7"/>
        <v>0</v>
      </c>
      <c r="Y105" s="392"/>
      <c r="Z105" s="399"/>
      <c r="AA105" s="400"/>
      <c r="AB105" s="399"/>
      <c r="AC105" s="1410"/>
    </row>
    <row r="106" spans="1:29" s="102" customFormat="1" ht="18" customHeight="1" x14ac:dyDescent="0.35">
      <c r="A106" s="1408"/>
      <c r="B106" s="732"/>
      <c r="C106" s="1409"/>
      <c r="D106" s="138" t="s">
        <v>77</v>
      </c>
      <c r="E106" s="1380"/>
      <c r="F106" s="388"/>
      <c r="G106" s="388"/>
      <c r="H106" s="395"/>
      <c r="I106" s="389"/>
      <c r="J106" s="401" t="s">
        <v>35</v>
      </c>
      <c r="K106" s="390" t="s">
        <v>35</v>
      </c>
      <c r="L106" s="391" t="s">
        <v>35</v>
      </c>
      <c r="M106" s="392"/>
      <c r="N106" s="396">
        <v>0</v>
      </c>
      <c r="O106" s="389"/>
      <c r="P106" s="396">
        <v>0</v>
      </c>
      <c r="Q106" s="397"/>
      <c r="R106" s="393" t="str">
        <f t="shared" si="6"/>
        <v>0K</v>
      </c>
      <c r="S106" s="394"/>
      <c r="T106" s="398">
        <f t="shared" si="5"/>
        <v>0</v>
      </c>
      <c r="U106" s="392"/>
      <c r="V106" s="396">
        <v>0</v>
      </c>
      <c r="W106" s="392"/>
      <c r="X106" s="398">
        <f t="shared" si="7"/>
        <v>0</v>
      </c>
      <c r="Y106" s="392"/>
      <c r="Z106" s="399"/>
      <c r="AA106" s="400"/>
      <c r="AB106" s="399"/>
      <c r="AC106" s="1410"/>
    </row>
    <row r="107" spans="1:29" s="102" customFormat="1" ht="18" customHeight="1" x14ac:dyDescent="0.35">
      <c r="A107" s="1408"/>
      <c r="B107" s="732"/>
      <c r="C107" s="1409"/>
      <c r="D107" s="138" t="s">
        <v>78</v>
      </c>
      <c r="E107" s="1380"/>
      <c r="F107" s="388"/>
      <c r="G107" s="388"/>
      <c r="H107" s="395"/>
      <c r="I107" s="389"/>
      <c r="J107" s="401" t="s">
        <v>35</v>
      </c>
      <c r="K107" s="390" t="s">
        <v>35</v>
      </c>
      <c r="L107" s="391" t="s">
        <v>35</v>
      </c>
      <c r="M107" s="392"/>
      <c r="N107" s="396">
        <v>0</v>
      </c>
      <c r="O107" s="389"/>
      <c r="P107" s="396">
        <v>0</v>
      </c>
      <c r="Q107" s="397"/>
      <c r="R107" s="393" t="str">
        <f t="shared" si="6"/>
        <v>0K</v>
      </c>
      <c r="S107" s="394"/>
      <c r="T107" s="398">
        <f t="shared" si="5"/>
        <v>0</v>
      </c>
      <c r="U107" s="392"/>
      <c r="V107" s="396">
        <v>0</v>
      </c>
      <c r="W107" s="392"/>
      <c r="X107" s="398">
        <f t="shared" si="7"/>
        <v>0</v>
      </c>
      <c r="Y107" s="392"/>
      <c r="Z107" s="399"/>
      <c r="AA107" s="400"/>
      <c r="AB107" s="399"/>
      <c r="AC107" s="1410"/>
    </row>
    <row r="108" spans="1:29" s="102" customFormat="1" ht="18.75" customHeight="1" thickBot="1" x14ac:dyDescent="0.4">
      <c r="A108" s="1408"/>
      <c r="B108" s="732"/>
      <c r="C108" s="1409"/>
      <c r="D108" s="1380"/>
      <c r="E108" s="1380"/>
      <c r="F108" s="1412"/>
      <c r="G108" s="1413"/>
      <c r="H108" s="1414"/>
      <c r="I108" s="1415"/>
      <c r="J108" s="1416"/>
      <c r="K108" s="1416"/>
      <c r="L108" s="1416"/>
      <c r="M108" s="1417"/>
      <c r="N108" s="1418"/>
      <c r="O108" s="1415"/>
      <c r="P108" s="1418"/>
      <c r="Q108" s="1418"/>
      <c r="R108" s="1417"/>
      <c r="S108" s="1419"/>
      <c r="T108" s="1420"/>
      <c r="U108" s="1417"/>
      <c r="V108" s="1420"/>
      <c r="W108" s="1417"/>
      <c r="X108" s="1421"/>
      <c r="Y108" s="1417"/>
      <c r="Z108" s="1422"/>
      <c r="AA108" s="1422"/>
      <c r="AB108" s="1422"/>
      <c r="AC108" s="1410"/>
    </row>
    <row r="109" spans="1:29" s="102" customFormat="1" ht="23.25" customHeight="1" thickBot="1" x14ac:dyDescent="0.4">
      <c r="A109" s="1408"/>
      <c r="B109" s="732"/>
      <c r="C109" s="1409"/>
      <c r="D109" s="1380"/>
      <c r="E109" s="1380"/>
      <c r="F109" s="707" t="s">
        <v>56</v>
      </c>
      <c r="G109" s="708"/>
      <c r="H109" s="708"/>
      <c r="I109" s="708"/>
      <c r="J109" s="708"/>
      <c r="K109" s="709"/>
      <c r="L109" s="339">
        <f>SUM(L88:L107)</f>
        <v>0</v>
      </c>
      <c r="M109" s="1417"/>
      <c r="N109" s="330">
        <f>SUM(N88:N107)</f>
        <v>0</v>
      </c>
      <c r="O109" s="1415"/>
      <c r="P109" s="330">
        <f>SUM(P88:P107)</f>
        <v>0</v>
      </c>
      <c r="Q109" s="330">
        <f>SUM(Q88:Q107)</f>
        <v>0</v>
      </c>
      <c r="R109" s="1417"/>
      <c r="S109" s="1419"/>
      <c r="T109" s="330">
        <f>SUM(T88:T107)</f>
        <v>0</v>
      </c>
      <c r="U109" s="1417"/>
      <c r="V109" s="330">
        <f>SUM(V88:V107)</f>
        <v>0</v>
      </c>
      <c r="W109" s="1417"/>
      <c r="X109" s="330">
        <f>SUM(X88:X107)</f>
        <v>0</v>
      </c>
      <c r="Y109" s="1417"/>
      <c r="Z109" s="1422"/>
      <c r="AA109" s="1422"/>
      <c r="AB109" s="1422"/>
      <c r="AC109" s="1410"/>
    </row>
    <row r="110" spans="1:29" s="102" customFormat="1" ht="19.5" customHeight="1" x14ac:dyDescent="0.35">
      <c r="A110" s="1423"/>
      <c r="B110" s="732"/>
      <c r="C110" s="1424"/>
      <c r="D110" s="1425"/>
      <c r="E110" s="1425"/>
      <c r="F110" s="1426"/>
      <c r="G110" s="1365"/>
      <c r="H110" s="1365" t="s">
        <v>35</v>
      </c>
      <c r="I110" s="1365"/>
      <c r="J110" s="1365"/>
      <c r="K110" s="1365"/>
      <c r="L110" s="1365"/>
      <c r="M110" s="1427"/>
      <c r="N110" s="1365" t="s">
        <v>35</v>
      </c>
      <c r="O110" s="1365"/>
      <c r="P110" s="1428" t="s">
        <v>35</v>
      </c>
      <c r="Q110" s="1428"/>
      <c r="R110" s="1427"/>
      <c r="S110" s="1429"/>
      <c r="T110" s="1427"/>
      <c r="U110" s="1427"/>
      <c r="V110" s="1427"/>
      <c r="W110" s="1427"/>
      <c r="X110" s="1429"/>
      <c r="Y110" s="1427"/>
      <c r="Z110" s="1429"/>
      <c r="AA110" s="1429"/>
      <c r="AB110" s="1429"/>
      <c r="AC110" s="1430"/>
    </row>
    <row r="111" spans="1:29" s="102" customFormat="1" ht="15.75" customHeight="1" thickBot="1" x14ac:dyDescent="0.4">
      <c r="A111" s="1285"/>
      <c r="B111" s="732"/>
      <c r="C111" s="1336"/>
      <c r="D111" s="1342"/>
      <c r="E111" s="1342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1320"/>
      <c r="T111" s="109"/>
      <c r="U111" s="109"/>
      <c r="V111" s="109"/>
      <c r="W111" s="109"/>
      <c r="X111" s="109"/>
      <c r="Y111" s="109"/>
      <c r="Z111" s="1320"/>
      <c r="AA111" s="1320"/>
      <c r="AB111" s="1320"/>
      <c r="AC111" s="634"/>
    </row>
    <row r="112" spans="1:29" s="102" customFormat="1" ht="15" customHeight="1" x14ac:dyDescent="0.35">
      <c r="A112" s="1285"/>
      <c r="B112" s="732"/>
      <c r="C112" s="1336"/>
      <c r="D112" s="1342"/>
      <c r="E112" s="1342"/>
      <c r="F112" s="756" t="s">
        <v>6</v>
      </c>
      <c r="G112" s="757"/>
      <c r="H112" s="757"/>
      <c r="I112" s="757"/>
      <c r="J112" s="757"/>
      <c r="K112" s="757"/>
      <c r="L112" s="757"/>
      <c r="M112" s="757"/>
      <c r="N112" s="757"/>
      <c r="O112" s="757"/>
      <c r="P112" s="757"/>
      <c r="Q112" s="757"/>
      <c r="R112" s="757"/>
      <c r="S112" s="757"/>
      <c r="T112" s="757"/>
      <c r="U112" s="757"/>
      <c r="V112" s="757"/>
      <c r="W112" s="757"/>
      <c r="X112" s="758"/>
      <c r="Y112" s="109"/>
      <c r="Z112" s="1320"/>
      <c r="AA112" s="1320"/>
      <c r="AB112" s="1320"/>
      <c r="AC112" s="634"/>
    </row>
    <row r="113" spans="1:29" s="102" customFormat="1" ht="15.75" customHeight="1" x14ac:dyDescent="0.35">
      <c r="A113" s="1285"/>
      <c r="B113" s="732"/>
      <c r="C113" s="1336"/>
      <c r="D113" s="1342"/>
      <c r="E113" s="1342"/>
      <c r="F113" s="759"/>
      <c r="G113" s="760"/>
      <c r="H113" s="760"/>
      <c r="I113" s="760"/>
      <c r="J113" s="760"/>
      <c r="K113" s="760"/>
      <c r="L113" s="760"/>
      <c r="M113" s="760"/>
      <c r="N113" s="760"/>
      <c r="O113" s="760"/>
      <c r="P113" s="760"/>
      <c r="Q113" s="760"/>
      <c r="R113" s="760"/>
      <c r="S113" s="760"/>
      <c r="T113" s="760"/>
      <c r="U113" s="760"/>
      <c r="V113" s="760"/>
      <c r="W113" s="760"/>
      <c r="X113" s="761"/>
      <c r="Y113" s="109"/>
      <c r="Z113" s="1320"/>
      <c r="AA113" s="1320"/>
      <c r="AB113" s="1320"/>
      <c r="AC113" s="634"/>
    </row>
    <row r="114" spans="1:29" s="102" customFormat="1" ht="15.75" customHeight="1" thickBot="1" x14ac:dyDescent="0.4">
      <c r="A114" s="1285"/>
      <c r="B114" s="733"/>
      <c r="C114" s="1336"/>
      <c r="D114" s="1342"/>
      <c r="E114" s="1342"/>
      <c r="F114" s="762"/>
      <c r="G114" s="763"/>
      <c r="H114" s="763"/>
      <c r="I114" s="763"/>
      <c r="J114" s="763"/>
      <c r="K114" s="763"/>
      <c r="L114" s="763"/>
      <c r="M114" s="763"/>
      <c r="N114" s="763"/>
      <c r="O114" s="763"/>
      <c r="P114" s="763"/>
      <c r="Q114" s="763"/>
      <c r="R114" s="763"/>
      <c r="S114" s="763"/>
      <c r="T114" s="763"/>
      <c r="U114" s="763"/>
      <c r="V114" s="763"/>
      <c r="W114" s="763"/>
      <c r="X114" s="764"/>
      <c r="Y114" s="109"/>
      <c r="Z114" s="1320"/>
      <c r="AA114" s="1320"/>
      <c r="AB114" s="1320"/>
      <c r="AC114" s="634"/>
    </row>
    <row r="115" spans="1:29" s="102" customFormat="1" ht="15" customHeight="1" x14ac:dyDescent="0.35">
      <c r="A115" s="1285"/>
      <c r="C115" s="1336"/>
      <c r="D115" s="1342"/>
      <c r="E115" s="1342"/>
      <c r="F115" s="1317"/>
      <c r="G115" s="1318"/>
      <c r="H115" s="1320"/>
      <c r="I115" s="1320"/>
      <c r="J115" s="1319"/>
      <c r="K115" s="1319"/>
      <c r="L115" s="1319"/>
      <c r="M115" s="109"/>
      <c r="N115" s="1320"/>
      <c r="O115" s="1318"/>
      <c r="P115" s="1320"/>
      <c r="Q115" s="1320"/>
      <c r="R115" s="109"/>
      <c r="S115" s="1320"/>
      <c r="T115" s="109"/>
      <c r="U115" s="109"/>
      <c r="V115" s="109"/>
      <c r="W115" s="109"/>
      <c r="X115" s="1320"/>
      <c r="Y115" s="109"/>
      <c r="Z115" s="1320"/>
      <c r="AA115" s="1320"/>
      <c r="AB115" s="1320"/>
      <c r="AC115" s="634"/>
    </row>
    <row r="116" spans="1:29" s="102" customFormat="1" ht="15.75" customHeight="1" thickBot="1" x14ac:dyDescent="0.4">
      <c r="A116" s="1433"/>
      <c r="B116" s="459"/>
      <c r="C116" s="1351"/>
      <c r="D116" s="1349"/>
      <c r="E116" s="1349"/>
      <c r="F116" s="1434"/>
      <c r="G116" s="1435"/>
      <c r="H116" s="1436"/>
      <c r="I116" s="1436"/>
      <c r="J116" s="1437"/>
      <c r="K116" s="1437"/>
      <c r="L116" s="1437"/>
      <c r="M116" s="1438"/>
      <c r="N116" s="1436"/>
      <c r="O116" s="1435"/>
      <c r="P116" s="1436"/>
      <c r="Q116" s="1436"/>
      <c r="R116" s="1438"/>
      <c r="S116" s="1436"/>
      <c r="T116" s="1438"/>
      <c r="U116" s="1438"/>
      <c r="V116" s="1438"/>
      <c r="W116" s="1438"/>
      <c r="X116" s="1436"/>
      <c r="Y116" s="1438"/>
      <c r="Z116" s="1436"/>
      <c r="AA116" s="1436"/>
      <c r="AB116" s="1436"/>
      <c r="AC116" s="655"/>
    </row>
    <row r="117" spans="1:29" s="102" customFormat="1" x14ac:dyDescent="0.35">
      <c r="C117" s="1336"/>
      <c r="D117" s="1342"/>
      <c r="E117" s="1342"/>
      <c r="F117" s="1317"/>
      <c r="G117" s="1318"/>
      <c r="H117" s="1320"/>
      <c r="I117" s="1320"/>
      <c r="J117" s="1319"/>
      <c r="K117" s="1319"/>
      <c r="L117" s="1319"/>
      <c r="M117" s="109"/>
      <c r="N117" s="1320"/>
      <c r="O117" s="1318"/>
      <c r="P117" s="1320"/>
      <c r="Q117" s="1320"/>
      <c r="R117" s="109"/>
      <c r="S117" s="1320"/>
      <c r="T117" s="109"/>
      <c r="U117" s="109"/>
      <c r="V117" s="109"/>
      <c r="W117" s="109"/>
      <c r="X117" s="1320"/>
      <c r="Y117" s="109"/>
      <c r="Z117" s="1320"/>
      <c r="AA117" s="1320"/>
      <c r="AB117" s="1320"/>
    </row>
    <row r="118" spans="1:29" s="102" customFormat="1" ht="15.75" customHeight="1" thickBot="1" x14ac:dyDescent="0.4">
      <c r="C118" s="1336"/>
      <c r="D118" s="1342"/>
      <c r="E118" s="1342"/>
      <c r="F118" s="1317"/>
      <c r="G118" s="1318"/>
      <c r="H118" s="1320"/>
      <c r="I118" s="1320"/>
      <c r="J118" s="1319"/>
      <c r="K118" s="1319"/>
      <c r="L118" s="1319"/>
      <c r="M118" s="109"/>
      <c r="N118" s="1320"/>
      <c r="O118" s="1318"/>
      <c r="P118" s="1320"/>
      <c r="Q118" s="1320"/>
      <c r="R118" s="109"/>
      <c r="S118" s="1320"/>
      <c r="T118" s="109"/>
      <c r="U118" s="109"/>
      <c r="V118" s="109"/>
      <c r="W118" s="109"/>
      <c r="X118" s="1320"/>
      <c r="Y118" s="109"/>
      <c r="Z118" s="1320"/>
      <c r="AA118" s="1320"/>
      <c r="AB118" s="1320"/>
    </row>
    <row r="119" spans="1:29" s="102" customFormat="1" ht="16.5" customHeight="1" thickBot="1" x14ac:dyDescent="0.4">
      <c r="A119" s="1370"/>
      <c r="B119" s="1371"/>
      <c r="C119" s="1372"/>
      <c r="D119" s="1373"/>
      <c r="E119" s="1373"/>
      <c r="F119" s="1439"/>
      <c r="G119" s="1440"/>
      <c r="H119" s="1441"/>
      <c r="I119" s="1441"/>
      <c r="J119" s="1441"/>
      <c r="K119" s="1441"/>
      <c r="L119" s="1441"/>
      <c r="M119" s="1442"/>
      <c r="N119" s="1441"/>
      <c r="O119" s="1440"/>
      <c r="P119" s="1441"/>
      <c r="Q119" s="1441"/>
      <c r="R119" s="1443"/>
      <c r="S119" s="1441"/>
      <c r="T119" s="1443"/>
      <c r="U119" s="1443"/>
      <c r="V119" s="1443"/>
      <c r="W119" s="1443"/>
      <c r="X119" s="1453"/>
      <c r="Y119" s="1443"/>
      <c r="Z119" s="1441"/>
      <c r="AA119" s="1441"/>
      <c r="AB119" s="1441"/>
      <c r="AC119" s="1377"/>
    </row>
    <row r="120" spans="1:29" s="102" customFormat="1" ht="30" customHeight="1" thickBot="1" x14ac:dyDescent="0.4">
      <c r="A120" s="1378"/>
      <c r="B120" s="750" t="s">
        <v>79</v>
      </c>
      <c r="C120" s="1379"/>
      <c r="D120" s="753" t="s">
        <v>9</v>
      </c>
      <c r="E120" s="1380"/>
      <c r="F120" s="712" t="s">
        <v>10</v>
      </c>
      <c r="G120" s="713"/>
      <c r="H120" s="714"/>
      <c r="I120" s="1381"/>
      <c r="J120" s="718" t="s">
        <v>11</v>
      </c>
      <c r="K120" s="719"/>
      <c r="L120" s="720"/>
      <c r="M120" s="1382"/>
      <c r="N120" s="696" t="s">
        <v>12</v>
      </c>
      <c r="O120" s="1313"/>
      <c r="P120" s="712" t="s">
        <v>13</v>
      </c>
      <c r="Q120" s="713"/>
      <c r="R120" s="714"/>
      <c r="S120" s="1381"/>
      <c r="T120" s="702" t="s">
        <v>14</v>
      </c>
      <c r="U120" s="1383"/>
      <c r="V120" s="702" t="s">
        <v>15</v>
      </c>
      <c r="W120" s="1382"/>
      <c r="X120" s="702" t="s">
        <v>16</v>
      </c>
      <c r="Y120" s="1382"/>
      <c r="Z120" s="696" t="s">
        <v>17</v>
      </c>
      <c r="AA120" s="1384"/>
      <c r="AB120" s="696" t="s">
        <v>18</v>
      </c>
      <c r="AC120" s="1385"/>
    </row>
    <row r="121" spans="1:29" s="102" customFormat="1" ht="18.75" customHeight="1" thickBot="1" x14ac:dyDescent="0.4">
      <c r="A121" s="1387"/>
      <c r="B121" s="751"/>
      <c r="C121" s="1379"/>
      <c r="D121" s="754"/>
      <c r="E121" s="1380"/>
      <c r="F121" s="715"/>
      <c r="G121" s="716"/>
      <c r="H121" s="717"/>
      <c r="I121" s="1381"/>
      <c r="J121" s="694" t="s">
        <v>19</v>
      </c>
      <c r="K121" s="694" t="s">
        <v>20</v>
      </c>
      <c r="L121" s="699" t="s">
        <v>21</v>
      </c>
      <c r="M121" s="1382"/>
      <c r="N121" s="697"/>
      <c r="O121" s="1313"/>
      <c r="P121" s="740"/>
      <c r="Q121" s="741"/>
      <c r="R121" s="742"/>
      <c r="S121" s="1381"/>
      <c r="T121" s="703"/>
      <c r="U121" s="1383"/>
      <c r="V121" s="703"/>
      <c r="W121" s="1382"/>
      <c r="X121" s="703"/>
      <c r="Y121" s="1382"/>
      <c r="Z121" s="697"/>
      <c r="AA121" s="1384"/>
      <c r="AB121" s="697"/>
      <c r="AC121" s="1388"/>
    </row>
    <row r="122" spans="1:29" s="102" customFormat="1" ht="18.75" customHeight="1" thickBot="1" x14ac:dyDescent="0.4">
      <c r="A122" s="1378"/>
      <c r="B122" s="751"/>
      <c r="C122" s="1383"/>
      <c r="D122" s="755"/>
      <c r="E122" s="1380"/>
      <c r="F122" s="710" t="s">
        <v>22</v>
      </c>
      <c r="G122" s="721" t="s">
        <v>23</v>
      </c>
      <c r="H122" s="749" t="s">
        <v>24</v>
      </c>
      <c r="I122" s="1381"/>
      <c r="J122" s="695"/>
      <c r="K122" s="695"/>
      <c r="L122" s="700"/>
      <c r="M122" s="1383"/>
      <c r="N122" s="697"/>
      <c r="O122" s="1313"/>
      <c r="P122" s="744" t="s">
        <v>25</v>
      </c>
      <c r="Q122" s="697" t="s">
        <v>26</v>
      </c>
      <c r="R122" s="697" t="s">
        <v>27</v>
      </c>
      <c r="S122" s="1381"/>
      <c r="T122" s="704"/>
      <c r="U122" s="1383"/>
      <c r="V122" s="704"/>
      <c r="W122" s="1383"/>
      <c r="X122" s="704"/>
      <c r="Y122" s="1383"/>
      <c r="Z122" s="698"/>
      <c r="AA122" s="1384"/>
      <c r="AB122" s="698"/>
      <c r="AC122" s="1385"/>
    </row>
    <row r="123" spans="1:29" s="102" customFormat="1" ht="43.5" customHeight="1" x14ac:dyDescent="0.35">
      <c r="A123" s="1378"/>
      <c r="B123" s="751"/>
      <c r="C123" s="1389"/>
      <c r="D123" s="133" t="s">
        <v>28</v>
      </c>
      <c r="E123" s="1390"/>
      <c r="F123" s="710"/>
      <c r="G123" s="721"/>
      <c r="H123" s="749"/>
      <c r="I123" s="1381"/>
      <c r="J123" s="695"/>
      <c r="K123" s="695"/>
      <c r="L123" s="700"/>
      <c r="M123" s="1389"/>
      <c r="N123" s="697"/>
      <c r="O123" s="1391"/>
      <c r="P123" s="744"/>
      <c r="Q123" s="697"/>
      <c r="R123" s="697"/>
      <c r="S123" s="1381"/>
      <c r="T123" s="705" t="s">
        <v>29</v>
      </c>
      <c r="U123" s="1392"/>
      <c r="V123" s="705" t="s">
        <v>29</v>
      </c>
      <c r="W123" s="1389"/>
      <c r="X123" s="705" t="s">
        <v>29</v>
      </c>
      <c r="Y123" s="1389"/>
      <c r="Z123" s="319" t="s">
        <v>30</v>
      </c>
      <c r="AA123" s="1389"/>
      <c r="AB123" s="319" t="s">
        <v>30</v>
      </c>
      <c r="AC123" s="1385"/>
    </row>
    <row r="124" spans="1:29" s="102" customFormat="1" ht="18" thickBot="1" x14ac:dyDescent="0.4">
      <c r="A124" s="1393"/>
      <c r="B124" s="751"/>
      <c r="C124" s="1394"/>
      <c r="D124" s="1390"/>
      <c r="E124" s="1390"/>
      <c r="F124" s="711"/>
      <c r="G124" s="722"/>
      <c r="H124" s="359" t="s">
        <v>31</v>
      </c>
      <c r="I124" s="1381"/>
      <c r="J124" s="320" t="s">
        <v>80</v>
      </c>
      <c r="K124" s="321" t="s">
        <v>33</v>
      </c>
      <c r="L124" s="701"/>
      <c r="M124" s="1392"/>
      <c r="N124" s="743"/>
      <c r="O124" s="1391"/>
      <c r="P124" s="745"/>
      <c r="Q124" s="743"/>
      <c r="R124" s="743"/>
      <c r="S124" s="1391"/>
      <c r="T124" s="706"/>
      <c r="U124" s="1392"/>
      <c r="V124" s="706"/>
      <c r="W124" s="1392"/>
      <c r="X124" s="706"/>
      <c r="Y124" s="1392"/>
      <c r="Z124" s="322" t="s">
        <v>34</v>
      </c>
      <c r="AA124" s="1395"/>
      <c r="AB124" s="322" t="s">
        <v>34</v>
      </c>
      <c r="AC124" s="1396"/>
    </row>
    <row r="125" spans="1:29" s="102" customFormat="1" ht="15.5" x14ac:dyDescent="0.35">
      <c r="A125" s="1398"/>
      <c r="B125" s="751"/>
      <c r="C125" s="1399"/>
      <c r="D125" s="1400"/>
      <c r="E125" s="1400"/>
      <c r="F125" s="1401"/>
      <c r="G125" s="1402"/>
      <c r="H125" s="1402"/>
      <c r="I125" s="1403"/>
      <c r="J125" s="1403"/>
      <c r="K125" s="1403"/>
      <c r="L125" s="1403"/>
      <c r="M125" s="1404"/>
      <c r="N125" s="1402"/>
      <c r="O125" s="1402"/>
      <c r="P125" s="1405" t="s">
        <v>35</v>
      </c>
      <c r="Q125" s="1405" t="s">
        <v>35</v>
      </c>
      <c r="R125" s="1404"/>
      <c r="S125" s="1403"/>
      <c r="T125" s="1404"/>
      <c r="U125" s="1404"/>
      <c r="V125" s="1404"/>
      <c r="W125" s="1404"/>
      <c r="X125" s="1403"/>
      <c r="Y125" s="1404"/>
      <c r="Z125" s="1403"/>
      <c r="AA125" s="1403"/>
      <c r="AB125" s="1403"/>
      <c r="AC125" s="1406"/>
    </row>
    <row r="126" spans="1:29" s="102" customFormat="1" ht="17.5" x14ac:dyDescent="0.35">
      <c r="A126" s="1408"/>
      <c r="B126" s="751"/>
      <c r="C126" s="1409"/>
      <c r="D126" s="403" t="s">
        <v>81</v>
      </c>
      <c r="E126" s="1380"/>
      <c r="F126" s="388"/>
      <c r="G126" s="388"/>
      <c r="H126" s="395"/>
      <c r="I126" s="389"/>
      <c r="J126" s="401"/>
      <c r="K126" s="390"/>
      <c r="L126" s="391" t="s">
        <v>35</v>
      </c>
      <c r="M126" s="392"/>
      <c r="N126" s="396">
        <v>0</v>
      </c>
      <c r="O126" s="389"/>
      <c r="P126" s="396">
        <v>0</v>
      </c>
      <c r="Q126" s="397"/>
      <c r="R126" s="393" t="str">
        <f>IF(P126&lt;=0.05*N126,"0K","NON AMMISSIBILE")</f>
        <v>0K</v>
      </c>
      <c r="S126" s="394"/>
      <c r="T126" s="398">
        <f t="shared" ref="T126:T145" si="8">P126+N126</f>
        <v>0</v>
      </c>
      <c r="U126" s="392"/>
      <c r="V126" s="396">
        <v>0</v>
      </c>
      <c r="W126" s="392"/>
      <c r="X126" s="398">
        <f>T126+V126</f>
        <v>0</v>
      </c>
      <c r="Y126" s="392"/>
      <c r="Z126" s="399"/>
      <c r="AA126" s="400"/>
      <c r="AB126" s="399"/>
      <c r="AC126" s="1410"/>
    </row>
    <row r="127" spans="1:29" s="102" customFormat="1" ht="17.5" x14ac:dyDescent="0.35">
      <c r="A127" s="1408"/>
      <c r="B127" s="751"/>
      <c r="C127" s="1409"/>
      <c r="D127" s="403" t="s">
        <v>82</v>
      </c>
      <c r="E127" s="1380"/>
      <c r="F127" s="388"/>
      <c r="G127" s="388"/>
      <c r="H127" s="395"/>
      <c r="I127" s="389"/>
      <c r="J127" s="401" t="s">
        <v>35</v>
      </c>
      <c r="K127" s="390" t="s">
        <v>35</v>
      </c>
      <c r="L127" s="391" t="s">
        <v>35</v>
      </c>
      <c r="M127" s="392"/>
      <c r="N127" s="396">
        <v>0</v>
      </c>
      <c r="O127" s="389"/>
      <c r="P127" s="396">
        <v>0</v>
      </c>
      <c r="Q127" s="397"/>
      <c r="R127" s="393" t="str">
        <f t="shared" ref="R127:R145" si="9">IF(P127&lt;=0.05*N127,"0K","NON AMMISSIBILE")</f>
        <v>0K</v>
      </c>
      <c r="S127" s="394"/>
      <c r="T127" s="398">
        <f t="shared" si="8"/>
        <v>0</v>
      </c>
      <c r="U127" s="392"/>
      <c r="V127" s="396">
        <v>0</v>
      </c>
      <c r="W127" s="392"/>
      <c r="X127" s="398">
        <f t="shared" ref="X127:X145" si="10">T127+V127</f>
        <v>0</v>
      </c>
      <c r="Y127" s="392"/>
      <c r="Z127" s="399"/>
      <c r="AA127" s="400"/>
      <c r="AB127" s="399"/>
      <c r="AC127" s="1410"/>
    </row>
    <row r="128" spans="1:29" s="102" customFormat="1" ht="17.5" x14ac:dyDescent="0.35">
      <c r="A128" s="1408"/>
      <c r="B128" s="751"/>
      <c r="C128" s="1409"/>
      <c r="D128" s="403" t="s">
        <v>83</v>
      </c>
      <c r="E128" s="1380"/>
      <c r="F128" s="388"/>
      <c r="G128" s="388"/>
      <c r="H128" s="395"/>
      <c r="I128" s="389"/>
      <c r="J128" s="401" t="s">
        <v>35</v>
      </c>
      <c r="K128" s="390" t="s">
        <v>35</v>
      </c>
      <c r="L128" s="391" t="s">
        <v>35</v>
      </c>
      <c r="M128" s="392"/>
      <c r="N128" s="396">
        <v>0</v>
      </c>
      <c r="O128" s="389"/>
      <c r="P128" s="396">
        <v>0</v>
      </c>
      <c r="Q128" s="397"/>
      <c r="R128" s="393" t="str">
        <f t="shared" si="9"/>
        <v>0K</v>
      </c>
      <c r="S128" s="394"/>
      <c r="T128" s="398">
        <f t="shared" si="8"/>
        <v>0</v>
      </c>
      <c r="U128" s="392"/>
      <c r="V128" s="396">
        <v>0</v>
      </c>
      <c r="W128" s="392"/>
      <c r="X128" s="398">
        <f t="shared" si="10"/>
        <v>0</v>
      </c>
      <c r="Y128" s="392"/>
      <c r="Z128" s="399"/>
      <c r="AA128" s="400"/>
      <c r="AB128" s="399"/>
      <c r="AC128" s="1410"/>
    </row>
    <row r="129" spans="1:29" s="102" customFormat="1" ht="17.5" x14ac:dyDescent="0.35">
      <c r="A129" s="1408"/>
      <c r="B129" s="751"/>
      <c r="C129" s="1409"/>
      <c r="D129" s="403" t="s">
        <v>84</v>
      </c>
      <c r="E129" s="1380"/>
      <c r="F129" s="388"/>
      <c r="G129" s="388"/>
      <c r="H129" s="395"/>
      <c r="I129" s="389"/>
      <c r="J129" s="401" t="s">
        <v>35</v>
      </c>
      <c r="K129" s="390" t="s">
        <v>35</v>
      </c>
      <c r="L129" s="391" t="s">
        <v>35</v>
      </c>
      <c r="M129" s="392"/>
      <c r="N129" s="396">
        <v>0</v>
      </c>
      <c r="O129" s="389"/>
      <c r="P129" s="396">
        <v>0</v>
      </c>
      <c r="Q129" s="397"/>
      <c r="R129" s="393" t="str">
        <f t="shared" si="9"/>
        <v>0K</v>
      </c>
      <c r="S129" s="394"/>
      <c r="T129" s="398">
        <f t="shared" si="8"/>
        <v>0</v>
      </c>
      <c r="U129" s="392"/>
      <c r="V129" s="396">
        <v>0</v>
      </c>
      <c r="W129" s="392"/>
      <c r="X129" s="398">
        <f t="shared" si="10"/>
        <v>0</v>
      </c>
      <c r="Y129" s="392"/>
      <c r="Z129" s="399"/>
      <c r="AA129" s="400"/>
      <c r="AB129" s="399"/>
      <c r="AC129" s="1410"/>
    </row>
    <row r="130" spans="1:29" s="102" customFormat="1" ht="17.5" x14ac:dyDescent="0.35">
      <c r="A130" s="1408"/>
      <c r="B130" s="751"/>
      <c r="C130" s="1409"/>
      <c r="D130" s="403" t="s">
        <v>85</v>
      </c>
      <c r="E130" s="1380"/>
      <c r="F130" s="388"/>
      <c r="G130" s="388"/>
      <c r="H130" s="395"/>
      <c r="I130" s="389"/>
      <c r="J130" s="401" t="s">
        <v>35</v>
      </c>
      <c r="K130" s="390" t="s">
        <v>35</v>
      </c>
      <c r="L130" s="391" t="s">
        <v>35</v>
      </c>
      <c r="M130" s="392"/>
      <c r="N130" s="396">
        <v>0</v>
      </c>
      <c r="O130" s="389"/>
      <c r="P130" s="396">
        <v>0</v>
      </c>
      <c r="Q130" s="397"/>
      <c r="R130" s="393" t="str">
        <f t="shared" si="9"/>
        <v>0K</v>
      </c>
      <c r="S130" s="394"/>
      <c r="T130" s="398">
        <f t="shared" si="8"/>
        <v>0</v>
      </c>
      <c r="U130" s="392"/>
      <c r="V130" s="396">
        <v>0</v>
      </c>
      <c r="W130" s="392"/>
      <c r="X130" s="398">
        <f t="shared" si="10"/>
        <v>0</v>
      </c>
      <c r="Y130" s="392"/>
      <c r="Z130" s="399"/>
      <c r="AA130" s="400"/>
      <c r="AB130" s="399"/>
      <c r="AC130" s="1410"/>
    </row>
    <row r="131" spans="1:29" s="102" customFormat="1" ht="17.5" x14ac:dyDescent="0.35">
      <c r="A131" s="1408"/>
      <c r="B131" s="751"/>
      <c r="C131" s="1409"/>
      <c r="D131" s="403" t="s">
        <v>86</v>
      </c>
      <c r="E131" s="1380"/>
      <c r="F131" s="388"/>
      <c r="G131" s="388"/>
      <c r="H131" s="395"/>
      <c r="I131" s="389"/>
      <c r="J131" s="401"/>
      <c r="K131" s="390" t="s">
        <v>35</v>
      </c>
      <c r="L131" s="391" t="s">
        <v>35</v>
      </c>
      <c r="M131" s="392"/>
      <c r="N131" s="396">
        <v>0</v>
      </c>
      <c r="O131" s="389"/>
      <c r="P131" s="396">
        <v>0</v>
      </c>
      <c r="Q131" s="397"/>
      <c r="R131" s="393" t="str">
        <f t="shared" si="9"/>
        <v>0K</v>
      </c>
      <c r="S131" s="394"/>
      <c r="T131" s="398">
        <f t="shared" si="8"/>
        <v>0</v>
      </c>
      <c r="U131" s="392"/>
      <c r="V131" s="396">
        <v>0</v>
      </c>
      <c r="W131" s="392"/>
      <c r="X131" s="398">
        <f t="shared" si="10"/>
        <v>0</v>
      </c>
      <c r="Y131" s="392"/>
      <c r="Z131" s="399"/>
      <c r="AA131" s="400"/>
      <c r="AB131" s="399"/>
      <c r="AC131" s="1410"/>
    </row>
    <row r="132" spans="1:29" s="102" customFormat="1" ht="17.5" x14ac:dyDescent="0.35">
      <c r="A132" s="1408"/>
      <c r="B132" s="751"/>
      <c r="C132" s="1409"/>
      <c r="D132" s="403" t="s">
        <v>87</v>
      </c>
      <c r="E132" s="1380"/>
      <c r="F132" s="388"/>
      <c r="G132" s="388"/>
      <c r="H132" s="395"/>
      <c r="I132" s="389"/>
      <c r="J132" s="401" t="s">
        <v>35</v>
      </c>
      <c r="K132" s="390" t="s">
        <v>35</v>
      </c>
      <c r="L132" s="391" t="s">
        <v>35</v>
      </c>
      <c r="M132" s="392"/>
      <c r="N132" s="396">
        <v>0</v>
      </c>
      <c r="O132" s="389"/>
      <c r="P132" s="396">
        <v>0</v>
      </c>
      <c r="Q132" s="397"/>
      <c r="R132" s="393" t="str">
        <f t="shared" si="9"/>
        <v>0K</v>
      </c>
      <c r="S132" s="394"/>
      <c r="T132" s="398">
        <f t="shared" si="8"/>
        <v>0</v>
      </c>
      <c r="U132" s="392"/>
      <c r="V132" s="396">
        <v>0</v>
      </c>
      <c r="W132" s="392"/>
      <c r="X132" s="398">
        <f t="shared" si="10"/>
        <v>0</v>
      </c>
      <c r="Y132" s="392"/>
      <c r="Z132" s="399"/>
      <c r="AA132" s="400"/>
      <c r="AB132" s="399"/>
      <c r="AC132" s="1410"/>
    </row>
    <row r="133" spans="1:29" s="102" customFormat="1" ht="17.5" x14ac:dyDescent="0.35">
      <c r="A133" s="1408"/>
      <c r="B133" s="751"/>
      <c r="C133" s="1409"/>
      <c r="D133" s="403" t="s">
        <v>88</v>
      </c>
      <c r="E133" s="1380"/>
      <c r="F133" s="388"/>
      <c r="G133" s="388"/>
      <c r="H133" s="395"/>
      <c r="I133" s="389"/>
      <c r="J133" s="402"/>
      <c r="K133" s="390" t="s">
        <v>35</v>
      </c>
      <c r="L133" s="391" t="s">
        <v>35</v>
      </c>
      <c r="M133" s="392"/>
      <c r="N133" s="396">
        <v>0</v>
      </c>
      <c r="O133" s="389"/>
      <c r="P133" s="396">
        <v>0</v>
      </c>
      <c r="Q133" s="397"/>
      <c r="R133" s="393" t="str">
        <f t="shared" si="9"/>
        <v>0K</v>
      </c>
      <c r="S133" s="394"/>
      <c r="T133" s="398">
        <f t="shared" si="8"/>
        <v>0</v>
      </c>
      <c r="U133" s="392"/>
      <c r="V133" s="396">
        <v>0</v>
      </c>
      <c r="W133" s="392"/>
      <c r="X133" s="398">
        <f t="shared" si="10"/>
        <v>0</v>
      </c>
      <c r="Y133" s="392"/>
      <c r="Z133" s="399"/>
      <c r="AA133" s="400"/>
      <c r="AB133" s="399"/>
      <c r="AC133" s="1410"/>
    </row>
    <row r="134" spans="1:29" s="102" customFormat="1" ht="17.5" x14ac:dyDescent="0.35">
      <c r="A134" s="1408"/>
      <c r="B134" s="751"/>
      <c r="C134" s="1409"/>
      <c r="D134" s="403" t="s">
        <v>89</v>
      </c>
      <c r="E134" s="1380"/>
      <c r="F134" s="388"/>
      <c r="G134" s="388"/>
      <c r="H134" s="395"/>
      <c r="I134" s="389"/>
      <c r="J134" s="401" t="s">
        <v>35</v>
      </c>
      <c r="K134" s="390" t="s">
        <v>35</v>
      </c>
      <c r="L134" s="391" t="s">
        <v>35</v>
      </c>
      <c r="M134" s="392"/>
      <c r="N134" s="396">
        <v>0</v>
      </c>
      <c r="O134" s="389"/>
      <c r="P134" s="396">
        <v>0</v>
      </c>
      <c r="Q134" s="397"/>
      <c r="R134" s="393" t="str">
        <f t="shared" si="9"/>
        <v>0K</v>
      </c>
      <c r="S134" s="394"/>
      <c r="T134" s="398">
        <f t="shared" si="8"/>
        <v>0</v>
      </c>
      <c r="U134" s="392"/>
      <c r="V134" s="396">
        <v>0</v>
      </c>
      <c r="W134" s="392"/>
      <c r="X134" s="398">
        <f t="shared" si="10"/>
        <v>0</v>
      </c>
      <c r="Y134" s="392"/>
      <c r="Z134" s="399"/>
      <c r="AA134" s="400"/>
      <c r="AB134" s="399"/>
      <c r="AC134" s="1410"/>
    </row>
    <row r="135" spans="1:29" s="102" customFormat="1" ht="17.5" x14ac:dyDescent="0.35">
      <c r="A135" s="1408"/>
      <c r="B135" s="751"/>
      <c r="C135" s="1409"/>
      <c r="D135" s="403" t="s">
        <v>90</v>
      </c>
      <c r="E135" s="1380"/>
      <c r="F135" s="388"/>
      <c r="G135" s="388"/>
      <c r="H135" s="395"/>
      <c r="I135" s="389"/>
      <c r="J135" s="401" t="s">
        <v>35</v>
      </c>
      <c r="K135" s="390" t="s">
        <v>35</v>
      </c>
      <c r="L135" s="391" t="s">
        <v>35</v>
      </c>
      <c r="M135" s="392"/>
      <c r="N135" s="396">
        <v>0</v>
      </c>
      <c r="O135" s="389"/>
      <c r="P135" s="396">
        <v>0</v>
      </c>
      <c r="Q135" s="397"/>
      <c r="R135" s="393" t="str">
        <f t="shared" si="9"/>
        <v>0K</v>
      </c>
      <c r="S135" s="394"/>
      <c r="T135" s="398">
        <f t="shared" si="8"/>
        <v>0</v>
      </c>
      <c r="U135" s="392"/>
      <c r="V135" s="396">
        <v>0</v>
      </c>
      <c r="W135" s="392"/>
      <c r="X135" s="398">
        <f t="shared" si="10"/>
        <v>0</v>
      </c>
      <c r="Y135" s="392"/>
      <c r="Z135" s="399"/>
      <c r="AA135" s="400"/>
      <c r="AB135" s="399"/>
      <c r="AC135" s="1410"/>
    </row>
    <row r="136" spans="1:29" s="102" customFormat="1" ht="17.5" x14ac:dyDescent="0.35">
      <c r="A136" s="1408"/>
      <c r="B136" s="751"/>
      <c r="C136" s="1409"/>
      <c r="D136" s="403" t="s">
        <v>91</v>
      </c>
      <c r="E136" s="1380"/>
      <c r="F136" s="388"/>
      <c r="G136" s="388"/>
      <c r="H136" s="395"/>
      <c r="I136" s="389"/>
      <c r="J136" s="401" t="s">
        <v>35</v>
      </c>
      <c r="K136" s="390" t="s">
        <v>35</v>
      </c>
      <c r="L136" s="391" t="s">
        <v>35</v>
      </c>
      <c r="M136" s="392"/>
      <c r="N136" s="396">
        <v>0</v>
      </c>
      <c r="O136" s="389"/>
      <c r="P136" s="396">
        <v>0</v>
      </c>
      <c r="Q136" s="397"/>
      <c r="R136" s="393" t="str">
        <f t="shared" si="9"/>
        <v>0K</v>
      </c>
      <c r="S136" s="394"/>
      <c r="T136" s="398">
        <f t="shared" si="8"/>
        <v>0</v>
      </c>
      <c r="U136" s="392"/>
      <c r="V136" s="396">
        <v>0</v>
      </c>
      <c r="W136" s="392"/>
      <c r="X136" s="398">
        <f t="shared" si="10"/>
        <v>0</v>
      </c>
      <c r="Y136" s="392"/>
      <c r="Z136" s="399"/>
      <c r="AA136" s="400"/>
      <c r="AB136" s="399"/>
      <c r="AC136" s="1410"/>
    </row>
    <row r="137" spans="1:29" s="102" customFormat="1" ht="17.5" x14ac:dyDescent="0.35">
      <c r="A137" s="1408"/>
      <c r="B137" s="751"/>
      <c r="C137" s="1409"/>
      <c r="D137" s="403" t="s">
        <v>92</v>
      </c>
      <c r="E137" s="1380"/>
      <c r="F137" s="388"/>
      <c r="G137" s="388"/>
      <c r="H137" s="395"/>
      <c r="I137" s="389"/>
      <c r="J137" s="401" t="s">
        <v>35</v>
      </c>
      <c r="K137" s="390" t="s">
        <v>35</v>
      </c>
      <c r="L137" s="391" t="s">
        <v>35</v>
      </c>
      <c r="M137" s="392"/>
      <c r="N137" s="396">
        <v>0</v>
      </c>
      <c r="O137" s="389"/>
      <c r="P137" s="396">
        <v>0</v>
      </c>
      <c r="Q137" s="397"/>
      <c r="R137" s="393" t="str">
        <f t="shared" si="9"/>
        <v>0K</v>
      </c>
      <c r="S137" s="394"/>
      <c r="T137" s="398">
        <f t="shared" si="8"/>
        <v>0</v>
      </c>
      <c r="U137" s="392"/>
      <c r="V137" s="396">
        <v>0</v>
      </c>
      <c r="W137" s="392"/>
      <c r="X137" s="398">
        <f t="shared" si="10"/>
        <v>0</v>
      </c>
      <c r="Y137" s="392"/>
      <c r="Z137" s="399"/>
      <c r="AA137" s="400"/>
      <c r="AB137" s="399"/>
      <c r="AC137" s="1410"/>
    </row>
    <row r="138" spans="1:29" s="102" customFormat="1" ht="17.5" x14ac:dyDescent="0.35">
      <c r="A138" s="1408"/>
      <c r="B138" s="751"/>
      <c r="C138" s="1409"/>
      <c r="D138" s="403" t="s">
        <v>93</v>
      </c>
      <c r="E138" s="1380"/>
      <c r="F138" s="388"/>
      <c r="G138" s="388"/>
      <c r="H138" s="395"/>
      <c r="I138" s="389"/>
      <c r="J138" s="401" t="s">
        <v>35</v>
      </c>
      <c r="K138" s="390" t="s">
        <v>35</v>
      </c>
      <c r="L138" s="391" t="s">
        <v>35</v>
      </c>
      <c r="M138" s="392"/>
      <c r="N138" s="396">
        <v>0</v>
      </c>
      <c r="O138" s="389"/>
      <c r="P138" s="396">
        <v>0</v>
      </c>
      <c r="Q138" s="397"/>
      <c r="R138" s="393" t="str">
        <f t="shared" si="9"/>
        <v>0K</v>
      </c>
      <c r="S138" s="394"/>
      <c r="T138" s="398">
        <f t="shared" si="8"/>
        <v>0</v>
      </c>
      <c r="U138" s="392"/>
      <c r="V138" s="396">
        <v>0</v>
      </c>
      <c r="W138" s="392"/>
      <c r="X138" s="398">
        <f t="shared" si="10"/>
        <v>0</v>
      </c>
      <c r="Y138" s="392"/>
      <c r="Z138" s="399"/>
      <c r="AA138" s="400"/>
      <c r="AB138" s="399"/>
      <c r="AC138" s="1410"/>
    </row>
    <row r="139" spans="1:29" s="102" customFormat="1" ht="17.5" x14ac:dyDescent="0.35">
      <c r="A139" s="1408"/>
      <c r="B139" s="751"/>
      <c r="C139" s="1409"/>
      <c r="D139" s="403" t="s">
        <v>94</v>
      </c>
      <c r="E139" s="1380"/>
      <c r="F139" s="388"/>
      <c r="G139" s="388"/>
      <c r="H139" s="395"/>
      <c r="I139" s="389"/>
      <c r="J139" s="401" t="s">
        <v>35</v>
      </c>
      <c r="K139" s="390" t="s">
        <v>35</v>
      </c>
      <c r="L139" s="391" t="s">
        <v>35</v>
      </c>
      <c r="M139" s="392"/>
      <c r="N139" s="396">
        <v>0</v>
      </c>
      <c r="O139" s="389"/>
      <c r="P139" s="396">
        <v>0</v>
      </c>
      <c r="Q139" s="397"/>
      <c r="R139" s="393" t="str">
        <f t="shared" si="9"/>
        <v>0K</v>
      </c>
      <c r="S139" s="394"/>
      <c r="T139" s="398">
        <f t="shared" si="8"/>
        <v>0</v>
      </c>
      <c r="U139" s="392"/>
      <c r="V139" s="396">
        <v>0</v>
      </c>
      <c r="W139" s="392"/>
      <c r="X139" s="398">
        <f t="shared" si="10"/>
        <v>0</v>
      </c>
      <c r="Y139" s="392"/>
      <c r="Z139" s="399"/>
      <c r="AA139" s="400"/>
      <c r="AB139" s="399"/>
      <c r="AC139" s="1410"/>
    </row>
    <row r="140" spans="1:29" s="102" customFormat="1" ht="17.5" x14ac:dyDescent="0.35">
      <c r="A140" s="1408"/>
      <c r="B140" s="751"/>
      <c r="C140" s="1409"/>
      <c r="D140" s="403" t="s">
        <v>95</v>
      </c>
      <c r="E140" s="1380"/>
      <c r="F140" s="388"/>
      <c r="G140" s="388"/>
      <c r="H140" s="395"/>
      <c r="I140" s="389"/>
      <c r="J140" s="401" t="s">
        <v>35</v>
      </c>
      <c r="K140" s="390" t="s">
        <v>35</v>
      </c>
      <c r="L140" s="391" t="s">
        <v>35</v>
      </c>
      <c r="M140" s="392"/>
      <c r="N140" s="396">
        <v>0</v>
      </c>
      <c r="O140" s="389"/>
      <c r="P140" s="396">
        <v>0</v>
      </c>
      <c r="Q140" s="397"/>
      <c r="R140" s="393" t="str">
        <f t="shared" si="9"/>
        <v>0K</v>
      </c>
      <c r="S140" s="394"/>
      <c r="T140" s="398">
        <f t="shared" si="8"/>
        <v>0</v>
      </c>
      <c r="U140" s="392"/>
      <c r="V140" s="396">
        <v>0</v>
      </c>
      <c r="W140" s="392"/>
      <c r="X140" s="398">
        <f t="shared" si="10"/>
        <v>0</v>
      </c>
      <c r="Y140" s="392"/>
      <c r="Z140" s="399"/>
      <c r="AA140" s="400"/>
      <c r="AB140" s="399"/>
      <c r="AC140" s="1410"/>
    </row>
    <row r="141" spans="1:29" s="102" customFormat="1" ht="17.5" x14ac:dyDescent="0.35">
      <c r="A141" s="1408"/>
      <c r="B141" s="751"/>
      <c r="C141" s="1409"/>
      <c r="D141" s="403" t="s">
        <v>96</v>
      </c>
      <c r="E141" s="1380"/>
      <c r="F141" s="388"/>
      <c r="G141" s="388"/>
      <c r="H141" s="395"/>
      <c r="I141" s="389"/>
      <c r="J141" s="401" t="s">
        <v>35</v>
      </c>
      <c r="K141" s="390" t="s">
        <v>35</v>
      </c>
      <c r="L141" s="391" t="s">
        <v>35</v>
      </c>
      <c r="M141" s="392"/>
      <c r="N141" s="396">
        <v>0</v>
      </c>
      <c r="O141" s="389"/>
      <c r="P141" s="396">
        <v>0</v>
      </c>
      <c r="Q141" s="397"/>
      <c r="R141" s="393" t="str">
        <f t="shared" si="9"/>
        <v>0K</v>
      </c>
      <c r="S141" s="394"/>
      <c r="T141" s="398">
        <f t="shared" si="8"/>
        <v>0</v>
      </c>
      <c r="U141" s="392"/>
      <c r="V141" s="396">
        <v>0</v>
      </c>
      <c r="W141" s="392"/>
      <c r="X141" s="398">
        <f t="shared" si="10"/>
        <v>0</v>
      </c>
      <c r="Y141" s="392"/>
      <c r="Z141" s="399"/>
      <c r="AA141" s="400"/>
      <c r="AB141" s="399"/>
      <c r="AC141" s="1410"/>
    </row>
    <row r="142" spans="1:29" s="102" customFormat="1" ht="17.5" x14ac:dyDescent="0.35">
      <c r="A142" s="1408"/>
      <c r="B142" s="751"/>
      <c r="C142" s="1409"/>
      <c r="D142" s="403" t="s">
        <v>97</v>
      </c>
      <c r="E142" s="1380"/>
      <c r="F142" s="388"/>
      <c r="G142" s="388"/>
      <c r="H142" s="395"/>
      <c r="I142" s="389"/>
      <c r="J142" s="401" t="s">
        <v>35</v>
      </c>
      <c r="K142" s="390" t="s">
        <v>35</v>
      </c>
      <c r="L142" s="391" t="s">
        <v>35</v>
      </c>
      <c r="M142" s="392"/>
      <c r="N142" s="396">
        <v>0</v>
      </c>
      <c r="O142" s="389"/>
      <c r="P142" s="396">
        <v>0</v>
      </c>
      <c r="Q142" s="397"/>
      <c r="R142" s="393" t="str">
        <f t="shared" si="9"/>
        <v>0K</v>
      </c>
      <c r="S142" s="394"/>
      <c r="T142" s="398">
        <f t="shared" si="8"/>
        <v>0</v>
      </c>
      <c r="U142" s="392"/>
      <c r="V142" s="396">
        <v>0</v>
      </c>
      <c r="W142" s="392"/>
      <c r="X142" s="398">
        <f t="shared" si="10"/>
        <v>0</v>
      </c>
      <c r="Y142" s="392"/>
      <c r="Z142" s="399"/>
      <c r="AA142" s="400"/>
      <c r="AB142" s="399"/>
      <c r="AC142" s="1410"/>
    </row>
    <row r="143" spans="1:29" s="102" customFormat="1" ht="17.5" x14ac:dyDescent="0.35">
      <c r="A143" s="1408"/>
      <c r="B143" s="751"/>
      <c r="C143" s="1409"/>
      <c r="D143" s="403" t="s">
        <v>98</v>
      </c>
      <c r="E143" s="1380"/>
      <c r="F143" s="388"/>
      <c r="G143" s="388"/>
      <c r="H143" s="395"/>
      <c r="I143" s="389"/>
      <c r="J143" s="401" t="s">
        <v>35</v>
      </c>
      <c r="K143" s="390" t="s">
        <v>35</v>
      </c>
      <c r="L143" s="391" t="s">
        <v>35</v>
      </c>
      <c r="M143" s="392"/>
      <c r="N143" s="396">
        <v>0</v>
      </c>
      <c r="O143" s="389"/>
      <c r="P143" s="396">
        <v>0</v>
      </c>
      <c r="Q143" s="397"/>
      <c r="R143" s="393" t="str">
        <f t="shared" si="9"/>
        <v>0K</v>
      </c>
      <c r="S143" s="394"/>
      <c r="T143" s="398">
        <f t="shared" si="8"/>
        <v>0</v>
      </c>
      <c r="U143" s="392"/>
      <c r="V143" s="396">
        <v>0</v>
      </c>
      <c r="W143" s="392"/>
      <c r="X143" s="398">
        <f t="shared" si="10"/>
        <v>0</v>
      </c>
      <c r="Y143" s="392"/>
      <c r="Z143" s="399"/>
      <c r="AA143" s="400"/>
      <c r="AB143" s="399"/>
      <c r="AC143" s="1410"/>
    </row>
    <row r="144" spans="1:29" s="102" customFormat="1" ht="17.5" x14ac:dyDescent="0.35">
      <c r="A144" s="1408"/>
      <c r="B144" s="751"/>
      <c r="C144" s="1409"/>
      <c r="D144" s="403" t="s">
        <v>99</v>
      </c>
      <c r="E144" s="1380"/>
      <c r="F144" s="388"/>
      <c r="G144" s="388"/>
      <c r="H144" s="395"/>
      <c r="I144" s="389"/>
      <c r="J144" s="401" t="s">
        <v>35</v>
      </c>
      <c r="K144" s="390" t="s">
        <v>35</v>
      </c>
      <c r="L144" s="391" t="s">
        <v>35</v>
      </c>
      <c r="M144" s="392"/>
      <c r="N144" s="396">
        <v>0</v>
      </c>
      <c r="O144" s="389"/>
      <c r="P144" s="396">
        <v>0</v>
      </c>
      <c r="Q144" s="397"/>
      <c r="R144" s="393" t="str">
        <f t="shared" si="9"/>
        <v>0K</v>
      </c>
      <c r="S144" s="394"/>
      <c r="T144" s="398">
        <f t="shared" si="8"/>
        <v>0</v>
      </c>
      <c r="U144" s="392"/>
      <c r="V144" s="396">
        <v>0</v>
      </c>
      <c r="W144" s="392"/>
      <c r="X144" s="398">
        <f t="shared" si="10"/>
        <v>0</v>
      </c>
      <c r="Y144" s="392"/>
      <c r="Z144" s="399"/>
      <c r="AA144" s="400"/>
      <c r="AB144" s="399"/>
      <c r="AC144" s="1410"/>
    </row>
    <row r="145" spans="1:29" s="102" customFormat="1" ht="17.5" x14ac:dyDescent="0.35">
      <c r="A145" s="1408"/>
      <c r="B145" s="751"/>
      <c r="C145" s="1409"/>
      <c r="D145" s="403" t="s">
        <v>100</v>
      </c>
      <c r="E145" s="1380"/>
      <c r="F145" s="388"/>
      <c r="G145" s="388"/>
      <c r="H145" s="395"/>
      <c r="I145" s="389"/>
      <c r="J145" s="401" t="s">
        <v>35</v>
      </c>
      <c r="K145" s="390" t="s">
        <v>35</v>
      </c>
      <c r="L145" s="391" t="s">
        <v>35</v>
      </c>
      <c r="M145" s="392"/>
      <c r="N145" s="396">
        <v>0</v>
      </c>
      <c r="O145" s="389"/>
      <c r="P145" s="396">
        <v>0</v>
      </c>
      <c r="Q145" s="397"/>
      <c r="R145" s="393" t="str">
        <f t="shared" si="9"/>
        <v>0K</v>
      </c>
      <c r="S145" s="394"/>
      <c r="T145" s="398">
        <f t="shared" si="8"/>
        <v>0</v>
      </c>
      <c r="U145" s="392"/>
      <c r="V145" s="396">
        <v>0</v>
      </c>
      <c r="W145" s="392"/>
      <c r="X145" s="398">
        <f t="shared" si="10"/>
        <v>0</v>
      </c>
      <c r="Y145" s="392"/>
      <c r="Z145" s="399"/>
      <c r="AA145" s="400"/>
      <c r="AB145" s="399"/>
      <c r="AC145" s="1410"/>
    </row>
    <row r="146" spans="1:29" s="102" customFormat="1" ht="18" thickBot="1" x14ac:dyDescent="0.4">
      <c r="A146" s="1408"/>
      <c r="B146" s="751"/>
      <c r="C146" s="1409"/>
      <c r="D146" s="1380"/>
      <c r="E146" s="1380"/>
      <c r="F146" s="1412"/>
      <c r="G146" s="1413"/>
      <c r="H146" s="1414"/>
      <c r="I146" s="1415"/>
      <c r="J146" s="1416"/>
      <c r="K146" s="1416"/>
      <c r="L146" s="1416"/>
      <c r="M146" s="1417"/>
      <c r="N146" s="1418"/>
      <c r="O146" s="1415"/>
      <c r="P146" s="1418"/>
      <c r="Q146" s="1418"/>
      <c r="R146" s="1417"/>
      <c r="S146" s="1419"/>
      <c r="T146" s="1420"/>
      <c r="U146" s="1417"/>
      <c r="V146" s="1420"/>
      <c r="W146" s="1417"/>
      <c r="X146" s="1421"/>
      <c r="Y146" s="1417"/>
      <c r="Z146" s="1422"/>
      <c r="AA146" s="1422"/>
      <c r="AB146" s="1422"/>
      <c r="AC146" s="1410"/>
    </row>
    <row r="147" spans="1:29" s="102" customFormat="1" ht="18" thickBot="1" x14ac:dyDescent="0.4">
      <c r="A147" s="1408"/>
      <c r="B147" s="751"/>
      <c r="C147" s="1409"/>
      <c r="D147" s="1380"/>
      <c r="E147" s="1380"/>
      <c r="F147" s="707" t="s">
        <v>56</v>
      </c>
      <c r="G147" s="708"/>
      <c r="H147" s="708"/>
      <c r="I147" s="708"/>
      <c r="J147" s="708"/>
      <c r="K147" s="709"/>
      <c r="L147" s="339">
        <f>SUM(L126:L145)</f>
        <v>0</v>
      </c>
      <c r="M147" s="1417"/>
      <c r="N147" s="330">
        <f>SUM(N126:N145)</f>
        <v>0</v>
      </c>
      <c r="O147" s="1415"/>
      <c r="P147" s="330">
        <f>SUM(P126:P145)</f>
        <v>0</v>
      </c>
      <c r="Q147" s="330">
        <f>SUM(Q126:Q145)</f>
        <v>0</v>
      </c>
      <c r="R147" s="1417"/>
      <c r="S147" s="1419"/>
      <c r="T147" s="330">
        <f>SUM(T126:T145)</f>
        <v>0</v>
      </c>
      <c r="U147" s="1417"/>
      <c r="V147" s="330">
        <f>SUM(V126:V145)</f>
        <v>0</v>
      </c>
      <c r="W147" s="1417"/>
      <c r="X147" s="330">
        <f>SUM(X126:X145)</f>
        <v>0</v>
      </c>
      <c r="Y147" s="1417"/>
      <c r="Z147" s="1422"/>
      <c r="AA147" s="1422"/>
      <c r="AB147" s="1422"/>
      <c r="AC147" s="1410"/>
    </row>
    <row r="148" spans="1:29" s="102" customFormat="1" ht="15.5" x14ac:dyDescent="0.35">
      <c r="A148" s="1423"/>
      <c r="B148" s="751"/>
      <c r="C148" s="1424"/>
      <c r="D148" s="1425"/>
      <c r="E148" s="1425"/>
      <c r="F148" s="1426"/>
      <c r="G148" s="1365"/>
      <c r="H148" s="1365" t="s">
        <v>35</v>
      </c>
      <c r="I148" s="1365"/>
      <c r="J148" s="1365"/>
      <c r="K148" s="1365"/>
      <c r="L148" s="1365"/>
      <c r="M148" s="1427"/>
      <c r="N148" s="1365" t="s">
        <v>35</v>
      </c>
      <c r="O148" s="1365"/>
      <c r="P148" s="1428" t="s">
        <v>35</v>
      </c>
      <c r="Q148" s="1428"/>
      <c r="R148" s="1427"/>
      <c r="S148" s="1429"/>
      <c r="T148" s="1427"/>
      <c r="U148" s="1427"/>
      <c r="V148" s="1427"/>
      <c r="W148" s="1427"/>
      <c r="X148" s="1429"/>
      <c r="Y148" s="1427"/>
      <c r="Z148" s="1429"/>
      <c r="AA148" s="1429"/>
      <c r="AB148" s="1429"/>
      <c r="AC148" s="1430"/>
    </row>
    <row r="149" spans="1:29" s="102" customFormat="1" ht="16" thickBot="1" x14ac:dyDescent="0.4">
      <c r="A149" s="1285"/>
      <c r="B149" s="751"/>
      <c r="C149" s="1336"/>
      <c r="D149" s="1432"/>
      <c r="E149" s="1432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1320"/>
      <c r="T149" s="109"/>
      <c r="U149" s="109"/>
      <c r="V149" s="109"/>
      <c r="W149" s="109"/>
      <c r="X149" s="109"/>
      <c r="Y149" s="109"/>
      <c r="Z149" s="1320"/>
      <c r="AA149" s="1320"/>
      <c r="AB149" s="1320"/>
      <c r="AC149" s="634"/>
    </row>
    <row r="150" spans="1:29" s="102" customFormat="1" ht="15.75" customHeight="1" x14ac:dyDescent="0.35">
      <c r="A150" s="1285"/>
      <c r="B150" s="751"/>
      <c r="C150" s="1336"/>
      <c r="D150" s="1432"/>
      <c r="E150" s="1432"/>
      <c r="F150" s="756" t="s">
        <v>6</v>
      </c>
      <c r="G150" s="757"/>
      <c r="H150" s="757"/>
      <c r="I150" s="757"/>
      <c r="J150" s="757"/>
      <c r="K150" s="757"/>
      <c r="L150" s="757"/>
      <c r="M150" s="757"/>
      <c r="N150" s="757"/>
      <c r="O150" s="757"/>
      <c r="P150" s="757"/>
      <c r="Q150" s="757"/>
      <c r="R150" s="757"/>
      <c r="S150" s="757"/>
      <c r="T150" s="757"/>
      <c r="U150" s="757"/>
      <c r="V150" s="757"/>
      <c r="W150" s="757"/>
      <c r="X150" s="758"/>
      <c r="Y150" s="109"/>
      <c r="Z150" s="1320"/>
      <c r="AA150" s="1320"/>
      <c r="AB150" s="1320"/>
      <c r="AC150" s="634"/>
    </row>
    <row r="151" spans="1:29" s="102" customFormat="1" ht="15.75" customHeight="1" x14ac:dyDescent="0.35">
      <c r="A151" s="1285"/>
      <c r="B151" s="751"/>
      <c r="C151" s="1336"/>
      <c r="D151" s="1432"/>
      <c r="E151" s="1432"/>
      <c r="F151" s="759"/>
      <c r="G151" s="760"/>
      <c r="H151" s="760"/>
      <c r="I151" s="760"/>
      <c r="J151" s="760"/>
      <c r="K151" s="760"/>
      <c r="L151" s="760"/>
      <c r="M151" s="760"/>
      <c r="N151" s="760"/>
      <c r="O151" s="760"/>
      <c r="P151" s="760"/>
      <c r="Q151" s="760"/>
      <c r="R151" s="760"/>
      <c r="S151" s="760"/>
      <c r="T151" s="760"/>
      <c r="U151" s="760"/>
      <c r="V151" s="760"/>
      <c r="W151" s="760"/>
      <c r="X151" s="761"/>
      <c r="Y151" s="109"/>
      <c r="Z151" s="1320"/>
      <c r="AA151" s="1320"/>
      <c r="AB151" s="1320"/>
      <c r="AC151" s="634"/>
    </row>
    <row r="152" spans="1:29" s="102" customFormat="1" ht="15.75" customHeight="1" thickBot="1" x14ac:dyDescent="0.4">
      <c r="A152" s="1285"/>
      <c r="B152" s="752"/>
      <c r="C152" s="1336"/>
      <c r="D152" s="1342"/>
      <c r="E152" s="1342"/>
      <c r="F152" s="762"/>
      <c r="G152" s="763"/>
      <c r="H152" s="763"/>
      <c r="I152" s="763"/>
      <c r="J152" s="763"/>
      <c r="K152" s="763"/>
      <c r="L152" s="763"/>
      <c r="M152" s="763"/>
      <c r="N152" s="763"/>
      <c r="O152" s="763"/>
      <c r="P152" s="763"/>
      <c r="Q152" s="763"/>
      <c r="R152" s="763"/>
      <c r="S152" s="763"/>
      <c r="T152" s="763"/>
      <c r="U152" s="763"/>
      <c r="V152" s="763"/>
      <c r="W152" s="763"/>
      <c r="X152" s="764"/>
      <c r="Y152" s="109"/>
      <c r="Z152" s="1320"/>
      <c r="AA152" s="1320"/>
      <c r="AB152" s="1320"/>
      <c r="AC152" s="634"/>
    </row>
    <row r="153" spans="1:29" s="102" customFormat="1" x14ac:dyDescent="0.35">
      <c r="A153" s="1285"/>
      <c r="C153" s="1336"/>
      <c r="D153" s="1342"/>
      <c r="E153" s="1342"/>
      <c r="F153" s="1317"/>
      <c r="G153" s="1318"/>
      <c r="H153" s="1320"/>
      <c r="I153" s="1320"/>
      <c r="J153" s="1319"/>
      <c r="K153" s="1319"/>
      <c r="L153" s="1319"/>
      <c r="M153" s="109"/>
      <c r="N153" s="1320"/>
      <c r="O153" s="1318"/>
      <c r="P153" s="1320"/>
      <c r="Q153" s="1320"/>
      <c r="R153" s="109"/>
      <c r="S153" s="1320"/>
      <c r="T153" s="109"/>
      <c r="U153" s="109"/>
      <c r="V153" s="109"/>
      <c r="W153" s="109"/>
      <c r="X153" s="1320"/>
      <c r="Y153" s="109"/>
      <c r="Z153" s="1320"/>
      <c r="AA153" s="1320"/>
      <c r="AB153" s="1320"/>
      <c r="AC153" s="634"/>
    </row>
    <row r="154" spans="1:29" s="102" customFormat="1" ht="15" thickBot="1" x14ac:dyDescent="0.4">
      <c r="A154" s="1433"/>
      <c r="B154" s="459"/>
      <c r="C154" s="1351"/>
      <c r="D154" s="1349"/>
      <c r="E154" s="1349"/>
      <c r="F154" s="1349"/>
      <c r="G154" s="653"/>
      <c r="H154" s="459"/>
      <c r="I154" s="459"/>
      <c r="J154" s="1350"/>
      <c r="K154" s="1350"/>
      <c r="L154" s="1350"/>
      <c r="M154" s="1351"/>
      <c r="N154" s="459"/>
      <c r="O154" s="653"/>
      <c r="P154" s="459"/>
      <c r="Q154" s="459"/>
      <c r="R154" s="1351"/>
      <c r="S154" s="459"/>
      <c r="T154" s="1351"/>
      <c r="U154" s="1351"/>
      <c r="V154" s="1351"/>
      <c r="W154" s="1351"/>
      <c r="X154" s="459"/>
      <c r="Y154" s="1351"/>
      <c r="Z154" s="459"/>
      <c r="AA154" s="459"/>
      <c r="AB154" s="459"/>
      <c r="AC154" s="655"/>
    </row>
  </sheetData>
  <sheetProtection algorithmName="SHA-512" hashValue="OwGRDGU0LKJoWAfDKGofCp4Ta0Lj5JfIm72/f8dG/zoW0WkuG5m5jIYv8So2lC73wUTkrErIivjHFsHVyDUcag==" saltValue="uYAakgUwE0C3GYEFXgdg3Q==" spinCount="100000" sheet="1" objects="1" scenarios="1"/>
  <mergeCells count="89">
    <mergeCell ref="J8:X31"/>
    <mergeCell ref="N6:X6"/>
    <mergeCell ref="N35:N39"/>
    <mergeCell ref="G6:J6"/>
    <mergeCell ref="V38:V39"/>
    <mergeCell ref="X38:X39"/>
    <mergeCell ref="X35:X37"/>
    <mergeCell ref="Q37:Q39"/>
    <mergeCell ref="J36:J38"/>
    <mergeCell ref="L36:L39"/>
    <mergeCell ref="G37:G39"/>
    <mergeCell ref="F35:H36"/>
    <mergeCell ref="C6:F6"/>
    <mergeCell ref="K6:M6"/>
    <mergeCell ref="J35:L35"/>
    <mergeCell ref="C4:X4"/>
    <mergeCell ref="C2:X2"/>
    <mergeCell ref="F75:X77"/>
    <mergeCell ref="F112:X114"/>
    <mergeCell ref="J120:L120"/>
    <mergeCell ref="N120:N124"/>
    <mergeCell ref="J121:J123"/>
    <mergeCell ref="K121:K123"/>
    <mergeCell ref="L121:L124"/>
    <mergeCell ref="H122:H123"/>
    <mergeCell ref="J83:J85"/>
    <mergeCell ref="Q84:Q86"/>
    <mergeCell ref="R84:R86"/>
    <mergeCell ref="T85:T86"/>
    <mergeCell ref="V85:V86"/>
    <mergeCell ref="X85:X86"/>
    <mergeCell ref="Z120:Z122"/>
    <mergeCell ref="AB120:AB122"/>
    <mergeCell ref="P110:Q110"/>
    <mergeCell ref="P120:R121"/>
    <mergeCell ref="G122:G124"/>
    <mergeCell ref="X123:X124"/>
    <mergeCell ref="P122:P124"/>
    <mergeCell ref="Q122:Q124"/>
    <mergeCell ref="R122:R124"/>
    <mergeCell ref="T123:T124"/>
    <mergeCell ref="V123:V124"/>
    <mergeCell ref="T120:T122"/>
    <mergeCell ref="V120:V122"/>
    <mergeCell ref="X120:X122"/>
    <mergeCell ref="B120:B152"/>
    <mergeCell ref="D120:D122"/>
    <mergeCell ref="F120:H121"/>
    <mergeCell ref="F109:K109"/>
    <mergeCell ref="F84:F86"/>
    <mergeCell ref="F150:X152"/>
    <mergeCell ref="N82:N86"/>
    <mergeCell ref="F147:K147"/>
    <mergeCell ref="P84:P86"/>
    <mergeCell ref="P148:Q148"/>
    <mergeCell ref="F122:F124"/>
    <mergeCell ref="P82:R83"/>
    <mergeCell ref="T82:T84"/>
    <mergeCell ref="V82:V84"/>
    <mergeCell ref="X82:X84"/>
    <mergeCell ref="H84:H85"/>
    <mergeCell ref="B82:B114"/>
    <mergeCell ref="D82:D84"/>
    <mergeCell ref="D35:D37"/>
    <mergeCell ref="B33:AB33"/>
    <mergeCell ref="Z35:Z37"/>
    <mergeCell ref="AB35:AB37"/>
    <mergeCell ref="V35:V37"/>
    <mergeCell ref="P35:R36"/>
    <mergeCell ref="R37:R39"/>
    <mergeCell ref="P37:P39"/>
    <mergeCell ref="B35:B77"/>
    <mergeCell ref="H37:H38"/>
    <mergeCell ref="AB8:AC8"/>
    <mergeCell ref="K36:K38"/>
    <mergeCell ref="AB82:AB84"/>
    <mergeCell ref="K83:K85"/>
    <mergeCell ref="L83:L86"/>
    <mergeCell ref="Z82:Z84"/>
    <mergeCell ref="T35:T37"/>
    <mergeCell ref="T38:T39"/>
    <mergeCell ref="P73:Q73"/>
    <mergeCell ref="F72:K72"/>
    <mergeCell ref="F37:F39"/>
    <mergeCell ref="F82:H83"/>
    <mergeCell ref="J82:L82"/>
    <mergeCell ref="G84:G86"/>
    <mergeCell ref="Z8:AA8"/>
    <mergeCell ref="C8:F31"/>
  </mergeCells>
  <phoneticPr fontId="62" type="noConversion"/>
  <conditionalFormatting sqref="J41:L71">
    <cfRule type="containsText" dxfId="19" priority="230" operator="containsText" text="NO">
      <formula>NOT(ISERROR(SEARCH("NO",J41)))</formula>
    </cfRule>
  </conditionalFormatting>
  <conditionalFormatting sqref="J88:L108">
    <cfRule type="containsText" dxfId="18" priority="7" operator="containsText" text="NO">
      <formula>NOT(ISERROR(SEARCH("NO",J88)))</formula>
    </cfRule>
  </conditionalFormatting>
  <conditionalFormatting sqref="J126:L146">
    <cfRule type="containsText" dxfId="17" priority="4" operator="containsText" text="NO">
      <formula>NOT(ISERROR(SEARCH("NO",J126)))</formula>
    </cfRule>
  </conditionalFormatting>
  <conditionalFormatting sqref="K41:K71">
    <cfRule type="cellIs" dxfId="16" priority="231" operator="equal">
      <formula>"NO m."</formula>
    </cfRule>
  </conditionalFormatting>
  <conditionalFormatting sqref="K88:K108">
    <cfRule type="cellIs" dxfId="15" priority="8" operator="equal">
      <formula>"NO m."</formula>
    </cfRule>
  </conditionalFormatting>
  <conditionalFormatting sqref="K126:K146">
    <cfRule type="cellIs" dxfId="14" priority="5" operator="equal">
      <formula>"NO m."</formula>
    </cfRule>
  </conditionalFormatting>
  <dataValidations xWindow="268" yWindow="468" count="8">
    <dataValidation type="decimal" operator="greaterThanOrEqual" allowBlank="1" showInputMessage="1" showErrorMessage="1" sqref="T72 N88:N109 V72 X72 T109 X147 Q71:Q72 V109 X109 T147 N126:N147 Q108:Q109 V147 Q146:Q147 P88:P109 P126:P147 P41:P72 N41:N72" xr:uid="{00000000-0002-0000-0000-000000000000}">
      <formula1>0</formula1>
      <formula2>0</formula2>
    </dataValidation>
    <dataValidation type="list" allowBlank="1" showInputMessage="1" showErrorMessage="1" sqref="Z41:AB72 Z88:AB109 Z126:AB147" xr:uid="{00000000-0002-0000-0000-000001000000}">
      <formula1>"SI,-"</formula1>
      <formula2>0</formula2>
    </dataValidation>
    <dataValidation type="list" allowBlank="1" showInputMessage="1" showErrorMessage="1" sqref="J41:J70" xr:uid="{00000000-0002-0000-0000-000002000000}">
      <formula1>"GNL,GNC,"</formula1>
    </dataValidation>
    <dataValidation type="list" allowBlank="1" showInputMessage="1" showErrorMessage="1" sqref="J88:J107" xr:uid="{00000000-0002-0000-0000-000003000000}">
      <formula1>"elettrico,"</formula1>
    </dataValidation>
    <dataValidation type="list" allowBlank="1" showInputMessage="1" showErrorMessage="1" sqref="J126:J145" xr:uid="{00000000-0002-0000-0000-000004000000}">
      <formula1>"idrogeno"</formula1>
    </dataValidation>
    <dataValidation type="date" operator="greaterThanOrEqual" allowBlank="1" showInputMessage="1" showErrorMessage="1" prompt="data successiva al 06/05/2021" sqref="H126:H145 H88:H107 H41:H70" xr:uid="{00000000-0002-0000-0000-000005000000}">
      <formula1>44322</formula1>
    </dataValidation>
    <dataValidation type="list" allowBlank="1" showInputMessage="1" showErrorMessage="1" sqref="F126:F145 F88:F107 F41:F70" xr:uid="{00000000-0002-0000-0000-000006000000}">
      <formula1>$G$8:$G$31</formula1>
    </dataValidation>
    <dataValidation operator="greaterThanOrEqual" allowBlank="1" showInputMessage="1" showErrorMessage="1" sqref="Q126:Q145 Q88:Q107 Q41:Q70" xr:uid="{C6568F32-2570-4B39-9A79-6FE612C33C8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268" yWindow="468" count="2">
        <x14:dataValidation type="list" allowBlank="1" showInputMessage="1" showErrorMessage="1" xr:uid="{00000000-0002-0000-0000-000007000000}">
          <x14:formula1>
            <xm:f>'https://mitgov-my.sharepoint.com/Users/armento.s/AppData/Local/Microsoft/Windows/Temporary Internet Files/Content.Outlook/Y50012UO/faBBBio/[Anticipazione_DI_345_2016_annualita_2015_e_2016_agg._DI 19_2022_v04.3.2021.xlsx]Foglio1'!#REF!</xm:f>
          </x14:formula1>
          <x14:formula2>
            <xm:f>0</xm:f>
          </x14:formula2>
          <xm:sqref>H71 H108 H146</xm:sqref>
        </x14:dataValidation>
        <x14:dataValidation type="list" allowBlank="1" showInputMessage="1" showErrorMessage="1" prompt="Scegliere la regione beneficiaria/PA dal menù a tendina_x000a_" xr:uid="{00000000-0002-0000-0000-000008000000}">
          <x14:formula1>
            <xm:f>'DATI EROGAZIONI'!$A$2:$A$22</xm:f>
          </x14:formula1>
          <xm:sqref>G6:J6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9FFCC"/>
  </sheetPr>
  <dimension ref="A1:X223"/>
  <sheetViews>
    <sheetView topLeftCell="I21" workbookViewId="0">
      <selection activeCell="O22" sqref="O22"/>
    </sheetView>
  </sheetViews>
  <sheetFormatPr defaultColWidth="8.7265625" defaultRowHeight="14.5" x14ac:dyDescent="0.35"/>
  <cols>
    <col min="1" max="1" width="18.26953125" style="113" customWidth="1"/>
    <col min="2" max="2" width="8" style="628" customWidth="1"/>
    <col min="3" max="3" width="10.26953125" style="102" customWidth="1"/>
    <col min="4" max="4" width="11.453125" style="102" customWidth="1"/>
    <col min="5" max="5" width="17.54296875" style="102" customWidth="1"/>
    <col min="6" max="6" width="9" style="628" bestFit="1" customWidth="1"/>
    <col min="7" max="7" width="17.54296875" style="102" customWidth="1"/>
    <col min="8" max="8" width="11.81640625" style="102" customWidth="1"/>
    <col min="9" max="9" width="11.7265625" style="628" bestFit="1" customWidth="1"/>
    <col min="10" max="10" width="20.81640625" style="628" customWidth="1"/>
    <col min="11" max="11" width="12.26953125" style="102" customWidth="1"/>
    <col min="12" max="12" width="15.81640625" style="102" customWidth="1"/>
    <col min="13" max="13" width="16.26953125" style="102" customWidth="1"/>
    <col min="14" max="14" width="15.81640625" style="102" customWidth="1"/>
    <col min="15" max="15" width="24.54296875" style="102" customWidth="1"/>
    <col min="16" max="16" width="17.81640625" style="102" customWidth="1"/>
    <col min="17" max="17" width="21.1796875" style="102" bestFit="1" customWidth="1"/>
    <col min="18" max="18" width="15.7265625" style="102" customWidth="1"/>
    <col min="19" max="19" width="13.453125" style="102" customWidth="1"/>
    <col min="20" max="20" width="18.7265625" style="102" customWidth="1"/>
    <col min="21" max="21" width="8" style="102" customWidth="1"/>
    <col min="22" max="22" width="18.7265625" style="102" customWidth="1"/>
    <col min="23" max="23" width="12.81640625" style="102" bestFit="1" customWidth="1"/>
    <col min="24" max="24" width="15.1796875" style="102" bestFit="1" customWidth="1"/>
    <col min="25" max="25" width="15.1796875" style="102" customWidth="1"/>
    <col min="26" max="26" width="15.7265625" style="102" customWidth="1"/>
    <col min="27" max="16384" width="8.7265625" style="102"/>
  </cols>
  <sheetData>
    <row r="1" spans="1:24" ht="20.5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60"/>
    </row>
    <row r="2" spans="1:24" ht="13.5" customHeight="1" thickBot="1" x14ac:dyDescent="0.4">
      <c r="A2" s="627"/>
      <c r="B2" s="627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P2" s="627"/>
      <c r="Q2" s="627"/>
      <c r="R2" s="627"/>
      <c r="S2" s="627"/>
      <c r="T2" s="627"/>
      <c r="U2" s="627"/>
      <c r="V2" s="627"/>
      <c r="W2" s="627"/>
      <c r="X2" s="627"/>
    </row>
    <row r="3" spans="1:24" ht="18" thickBot="1" x14ac:dyDescent="0.4">
      <c r="A3" s="816" t="s">
        <v>436</v>
      </c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817"/>
      <c r="M3" s="817"/>
      <c r="N3" s="817"/>
      <c r="O3" s="817"/>
      <c r="P3" s="817"/>
      <c r="Q3" s="817"/>
      <c r="R3" s="817"/>
      <c r="S3" s="817"/>
      <c r="T3" s="870"/>
      <c r="U3" s="104"/>
      <c r="V3" s="104"/>
      <c r="W3" s="104"/>
      <c r="X3" s="104"/>
    </row>
    <row r="4" spans="1:24" ht="10.5" customHeight="1" x14ac:dyDescent="0.35">
      <c r="A4" s="10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</row>
    <row r="5" spans="1:24" ht="6" customHeight="1" thickBot="1" x14ac:dyDescent="0.4">
      <c r="A5" s="102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24" ht="26.25" customHeight="1" thickBot="1" x14ac:dyDescent="0.4">
      <c r="A6" s="1046" t="s">
        <v>233</v>
      </c>
      <c r="B6" s="1047"/>
      <c r="C6" s="1047"/>
      <c r="D6" s="1048"/>
      <c r="E6" s="1049" t="s">
        <v>429</v>
      </c>
      <c r="F6" s="1050"/>
      <c r="G6" s="1050"/>
      <c r="H6" s="1050"/>
      <c r="I6" s="1050"/>
      <c r="J6" s="1051"/>
      <c r="L6" s="809" t="s">
        <v>4</v>
      </c>
      <c r="M6" s="810"/>
      <c r="N6" s="810"/>
      <c r="O6" s="1064"/>
      <c r="P6" s="1065"/>
      <c r="Q6" s="1065"/>
      <c r="R6" s="1065"/>
      <c r="S6" s="1065"/>
      <c r="T6" s="1066"/>
      <c r="U6" s="379"/>
      <c r="V6" s="379"/>
      <c r="W6" s="379"/>
      <c r="X6" s="379"/>
    </row>
    <row r="7" spans="1:24" ht="15" thickBot="1" x14ac:dyDescent="0.4"/>
    <row r="8" spans="1:24" ht="26.25" customHeight="1" thickBot="1" x14ac:dyDescent="0.4">
      <c r="A8" s="830" t="s">
        <v>441</v>
      </c>
      <c r="B8" s="1093"/>
      <c r="C8" s="1093"/>
      <c r="D8" s="1093"/>
      <c r="E8" s="1093"/>
      <c r="F8" s="1093"/>
      <c r="G8" s="1093"/>
      <c r="H8" s="1093"/>
      <c r="I8" s="1093"/>
      <c r="J8" s="1093"/>
      <c r="K8" s="1093"/>
      <c r="L8" s="1093"/>
      <c r="M8" s="1093"/>
      <c r="N8" s="1093"/>
      <c r="O8" s="1093"/>
      <c r="P8" s="1093"/>
      <c r="Q8" s="1093"/>
      <c r="R8" s="1093"/>
      <c r="S8" s="1093"/>
      <c r="T8" s="831"/>
      <c r="U8" s="287"/>
    </row>
    <row r="9" spans="1:24" ht="15" thickBot="1" x14ac:dyDescent="0.4"/>
    <row r="10" spans="1:24" x14ac:dyDescent="0.35">
      <c r="A10" s="1081" t="s">
        <v>442</v>
      </c>
      <c r="B10" s="1082"/>
      <c r="C10" s="1082"/>
      <c r="D10" s="1083"/>
      <c r="E10" s="1058">
        <f>N32+N51+N70+N89+N108+N127+N146+N165+N184+N203+N222</f>
        <v>0</v>
      </c>
      <c r="F10" s="1042"/>
      <c r="G10" s="1042"/>
      <c r="H10" s="1043"/>
      <c r="I10" s="102"/>
      <c r="J10" s="1099" t="s">
        <v>386</v>
      </c>
      <c r="K10" s="1101"/>
      <c r="L10" s="1101"/>
      <c r="M10" s="1101"/>
      <c r="N10" s="1109"/>
      <c r="O10" s="1042">
        <f>O32+O51+O70+O89+O108+O127+O146+O165+O184+O203+O222</f>
        <v>0</v>
      </c>
      <c r="P10" s="1043"/>
      <c r="R10" s="113"/>
      <c r="S10" s="114"/>
      <c r="T10" s="114"/>
      <c r="U10" s="113"/>
      <c r="V10" s="605"/>
    </row>
    <row r="11" spans="1:24" ht="15" thickBot="1" x14ac:dyDescent="0.4">
      <c r="A11" s="1084"/>
      <c r="B11" s="1085"/>
      <c r="C11" s="1085"/>
      <c r="D11" s="1086"/>
      <c r="E11" s="1059"/>
      <c r="F11" s="1044"/>
      <c r="G11" s="1044"/>
      <c r="H11" s="1045"/>
      <c r="I11" s="102"/>
      <c r="J11" s="1105" t="s">
        <v>387</v>
      </c>
      <c r="K11" s="1106"/>
      <c r="L11" s="1106"/>
      <c r="M11" s="1106"/>
      <c r="N11" s="1110"/>
      <c r="O11" s="1044"/>
      <c r="P11" s="1045"/>
      <c r="R11" s="113"/>
      <c r="S11" s="114"/>
      <c r="T11" s="114"/>
      <c r="U11" s="113"/>
      <c r="V11" s="605"/>
    </row>
    <row r="12" spans="1:24" ht="15" customHeight="1" thickBot="1" x14ac:dyDescent="0.4"/>
    <row r="13" spans="1:24" ht="15" customHeight="1" thickBot="1" x14ac:dyDescent="0.4">
      <c r="A13" s="1096" t="s">
        <v>431</v>
      </c>
      <c r="B13" s="1097"/>
      <c r="C13" s="1097"/>
      <c r="D13" s="1098"/>
      <c r="E13" s="1073">
        <f>F32+F51+F70+F89+F108+F127+F146+F165+F184+F203+F222</f>
        <v>0</v>
      </c>
      <c r="F13" s="1074"/>
      <c r="G13" s="1074"/>
      <c r="H13" s="1075"/>
      <c r="J13" s="1096" t="s">
        <v>626</v>
      </c>
      <c r="K13" s="1097"/>
      <c r="L13" s="1097"/>
      <c r="M13" s="1098"/>
      <c r="N13" s="656">
        <f>K51+K70+K89+K108+K127+K146+K165+K184+K203+K222+K32</f>
        <v>0</v>
      </c>
    </row>
    <row r="14" spans="1:24" ht="15" customHeight="1" thickBot="1" x14ac:dyDescent="0.4"/>
    <row r="15" spans="1:24" ht="15" thickBot="1" x14ac:dyDescent="0.4">
      <c r="A15" s="629"/>
      <c r="B15" s="630"/>
      <c r="C15" s="631"/>
      <c r="D15" s="631"/>
      <c r="E15" s="631"/>
      <c r="F15" s="630"/>
      <c r="G15" s="631"/>
      <c r="H15" s="631"/>
      <c r="I15" s="630"/>
      <c r="J15" s="630"/>
      <c r="K15" s="631"/>
      <c r="L15" s="631"/>
      <c r="M15" s="631"/>
      <c r="N15" s="631"/>
      <c r="O15" s="631"/>
      <c r="P15" s="631"/>
      <c r="Q15" s="631"/>
      <c r="R15" s="631"/>
      <c r="S15" s="631"/>
      <c r="T15" s="631"/>
      <c r="U15" s="632"/>
    </row>
    <row r="16" spans="1:24" ht="27.5" thickBot="1" x14ac:dyDescent="0.4">
      <c r="A16" s="178" t="s">
        <v>9</v>
      </c>
      <c r="B16" s="1023" t="s">
        <v>125</v>
      </c>
      <c r="C16" s="1024"/>
      <c r="E16" s="1094" t="s">
        <v>389</v>
      </c>
      <c r="F16" s="1095"/>
      <c r="G16" s="1027">
        <f>VLOOKUP(B16,'EXTRAUrbano.Piano inv. forn '!$D$88:$AB$107,3,FALSE)</f>
        <v>0</v>
      </c>
      <c r="H16" s="1028"/>
      <c r="I16" s="102"/>
      <c r="J16" s="1094" t="s">
        <v>390</v>
      </c>
      <c r="K16" s="1095"/>
      <c r="L16" s="1027">
        <f>VLOOKUP(B16,'EXTRAUrbano.Piano inv. forn '!$D$88:$AB$107,4,FALSE)</f>
        <v>0</v>
      </c>
      <c r="M16" s="1028"/>
      <c r="O16" s="183" t="s">
        <v>391</v>
      </c>
      <c r="P16" s="633"/>
      <c r="R16" s="184" t="s">
        <v>392</v>
      </c>
      <c r="S16" s="1029"/>
      <c r="T16" s="1030"/>
      <c r="U16" s="634"/>
    </row>
    <row r="17" spans="1:22" ht="13.5" customHeight="1" thickBot="1" x14ac:dyDescent="0.4">
      <c r="A17" s="157"/>
      <c r="B17" s="114"/>
      <c r="C17" s="114"/>
      <c r="E17" s="115"/>
      <c r="F17" s="115"/>
      <c r="G17" s="116"/>
      <c r="H17" s="116"/>
      <c r="I17" s="102"/>
      <c r="J17" s="115"/>
      <c r="K17" s="115"/>
      <c r="L17" s="116"/>
      <c r="M17" s="116"/>
      <c r="O17" s="117"/>
      <c r="R17" s="113"/>
      <c r="S17" s="605"/>
      <c r="U17" s="158"/>
      <c r="V17" s="605"/>
    </row>
    <row r="18" spans="1:22" ht="33.75" customHeight="1" thickBot="1" x14ac:dyDescent="0.4">
      <c r="A18" s="1076" t="s">
        <v>393</v>
      </c>
      <c r="B18" s="1077"/>
      <c r="C18" s="1077"/>
      <c r="D18" s="1078"/>
      <c r="E18" s="1034">
        <f>VLOOKUP(B16,'EXTRAUrbano.Piano inv. forn '!$D$88:$AB$107,17,FALSE)</f>
        <v>0</v>
      </c>
      <c r="F18" s="1035"/>
      <c r="G18" s="1035"/>
      <c r="H18" s="1036"/>
      <c r="I18" s="102"/>
      <c r="J18" s="1079" t="s">
        <v>394</v>
      </c>
      <c r="K18" s="1080"/>
      <c r="L18" s="1034">
        <f>VLOOKUP(B16,'EXTRAUrbano.Piano inv. forn '!$D$88:$AB$107,19,FALSE)</f>
        <v>0</v>
      </c>
      <c r="M18" s="1036"/>
      <c r="N18" s="141"/>
      <c r="O18" s="514" t="s">
        <v>395</v>
      </c>
      <c r="P18" s="163">
        <f>L18+E18</f>
        <v>0</v>
      </c>
      <c r="R18" s="184" t="s">
        <v>396</v>
      </c>
      <c r="S18" s="1029"/>
      <c r="T18" s="1030"/>
      <c r="U18" s="158"/>
      <c r="V18" s="605"/>
    </row>
    <row r="19" spans="1:22" ht="33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02"/>
      <c r="J19" s="115"/>
      <c r="K19" s="115"/>
      <c r="L19" s="166"/>
      <c r="M19" s="166"/>
      <c r="N19" s="141"/>
      <c r="O19" s="113"/>
      <c r="P19" s="141"/>
      <c r="R19" s="113"/>
      <c r="S19" s="114"/>
      <c r="T19" s="114"/>
      <c r="U19" s="158"/>
      <c r="V19" s="605"/>
    </row>
    <row r="20" spans="1:22" s="195" customFormat="1" ht="72" customHeight="1" x14ac:dyDescent="0.35">
      <c r="A20" s="1099" t="s">
        <v>397</v>
      </c>
      <c r="B20" s="1101" t="s">
        <v>398</v>
      </c>
      <c r="C20" s="1101" t="s">
        <v>399</v>
      </c>
      <c r="D20" s="180" t="s">
        <v>400</v>
      </c>
      <c r="E20" s="626" t="s">
        <v>401</v>
      </c>
      <c r="F20" s="180" t="s">
        <v>402</v>
      </c>
      <c r="G20" s="180" t="s">
        <v>403</v>
      </c>
      <c r="H20" s="181" t="s">
        <v>347</v>
      </c>
      <c r="I20" s="181" t="s">
        <v>404</v>
      </c>
      <c r="J20" s="181" t="s">
        <v>405</v>
      </c>
      <c r="K20" s="181" t="s">
        <v>406</v>
      </c>
      <c r="L20" s="181" t="s">
        <v>407</v>
      </c>
      <c r="M20" s="181" t="s">
        <v>408</v>
      </c>
      <c r="N20" s="181" t="s">
        <v>409</v>
      </c>
      <c r="O20" s="181" t="s">
        <v>410</v>
      </c>
      <c r="P20" s="181" t="s">
        <v>411</v>
      </c>
      <c r="Q20" s="181" t="s">
        <v>412</v>
      </c>
      <c r="R20" s="181" t="s">
        <v>413</v>
      </c>
      <c r="S20" s="181" t="s">
        <v>414</v>
      </c>
      <c r="T20" s="513" t="s">
        <v>415</v>
      </c>
      <c r="U20" s="635"/>
    </row>
    <row r="21" spans="1:22" s="195" customFormat="1" ht="28.5" customHeight="1" thickBot="1" x14ac:dyDescent="0.4">
      <c r="A21" s="1100"/>
      <c r="B21" s="1102"/>
      <c r="C21" s="1102"/>
      <c r="D21" s="182" t="s">
        <v>416</v>
      </c>
      <c r="E21" s="182" t="s">
        <v>432</v>
      </c>
      <c r="F21" s="182" t="s">
        <v>418</v>
      </c>
      <c r="G21" s="182" t="s">
        <v>418</v>
      </c>
      <c r="H21" s="182" t="s">
        <v>57</v>
      </c>
      <c r="I21" s="182" t="s">
        <v>433</v>
      </c>
      <c r="J21" s="182" t="s">
        <v>420</v>
      </c>
      <c r="K21" s="182" t="s">
        <v>421</v>
      </c>
      <c r="L21" s="182" t="s">
        <v>422</v>
      </c>
      <c r="M21" s="182" t="s">
        <v>421</v>
      </c>
      <c r="N21" s="182" t="s">
        <v>423</v>
      </c>
      <c r="O21" s="182" t="s">
        <v>387</v>
      </c>
      <c r="P21" s="182" t="s">
        <v>424</v>
      </c>
      <c r="Q21" s="182" t="s">
        <v>425</v>
      </c>
      <c r="R21" s="182" t="s">
        <v>426</v>
      </c>
      <c r="S21" s="182" t="s">
        <v>426</v>
      </c>
      <c r="T21" s="670"/>
      <c r="U21" s="635"/>
    </row>
    <row r="22" spans="1:22" ht="15" customHeight="1" x14ac:dyDescent="0.35">
      <c r="A22" s="1103" t="str">
        <f>B16</f>
        <v>EXTRA-urb.elettr1</v>
      </c>
      <c r="B22" s="172">
        <v>1</v>
      </c>
      <c r="C22" s="213"/>
      <c r="D22" s="125"/>
      <c r="E22" s="125"/>
      <c r="F22" s="213"/>
      <c r="G22" s="637"/>
      <c r="H22" s="127"/>
      <c r="I22" s="492"/>
      <c r="J22" s="638"/>
      <c r="K22" s="639"/>
      <c r="L22" s="492"/>
      <c r="M22" s="639"/>
      <c r="N22" s="179"/>
      <c r="O22" s="179"/>
      <c r="P22" s="492"/>
      <c r="Q22" s="492"/>
      <c r="R22" s="492"/>
      <c r="S22" s="492"/>
      <c r="T22" s="640"/>
      <c r="U22" s="634"/>
    </row>
    <row r="23" spans="1:22" x14ac:dyDescent="0.35">
      <c r="A23" s="1103"/>
      <c r="B23" s="173">
        <v>2</v>
      </c>
      <c r="C23" s="122"/>
      <c r="D23" s="112"/>
      <c r="E23" s="112"/>
      <c r="F23" s="122"/>
      <c r="G23" s="641"/>
      <c r="H23" s="122"/>
      <c r="I23" s="493"/>
      <c r="J23" s="642"/>
      <c r="K23" s="643"/>
      <c r="L23" s="493"/>
      <c r="M23" s="643"/>
      <c r="N23" s="170"/>
      <c r="O23" s="170"/>
      <c r="P23" s="493"/>
      <c r="Q23" s="493" t="s">
        <v>427</v>
      </c>
      <c r="R23" s="493"/>
      <c r="S23" s="493"/>
      <c r="T23" s="644"/>
      <c r="U23" s="634"/>
    </row>
    <row r="24" spans="1:22" x14ac:dyDescent="0.35">
      <c r="A24" s="1103"/>
      <c r="B24" s="173">
        <v>3</v>
      </c>
      <c r="C24" s="122"/>
      <c r="D24" s="112"/>
      <c r="E24" s="112"/>
      <c r="F24" s="122"/>
      <c r="G24" s="641"/>
      <c r="H24" s="122"/>
      <c r="I24" s="493"/>
      <c r="J24" s="642"/>
      <c r="K24" s="643"/>
      <c r="L24" s="493"/>
      <c r="M24" s="643"/>
      <c r="N24" s="170"/>
      <c r="O24" s="170"/>
      <c r="P24" s="493"/>
      <c r="Q24" s="493"/>
      <c r="R24" s="493"/>
      <c r="S24" s="493"/>
      <c r="T24" s="644"/>
      <c r="U24" s="634"/>
    </row>
    <row r="25" spans="1:22" x14ac:dyDescent="0.35">
      <c r="A25" s="1103"/>
      <c r="B25" s="173">
        <v>4</v>
      </c>
      <c r="C25" s="122"/>
      <c r="D25" s="112"/>
      <c r="E25" s="112"/>
      <c r="F25" s="122"/>
      <c r="G25" s="641"/>
      <c r="H25" s="122"/>
      <c r="I25" s="493"/>
      <c r="J25" s="642"/>
      <c r="K25" s="643"/>
      <c r="L25" s="493"/>
      <c r="M25" s="643"/>
      <c r="N25" s="170"/>
      <c r="O25" s="170"/>
      <c r="P25" s="493"/>
      <c r="Q25" s="493"/>
      <c r="R25" s="493"/>
      <c r="S25" s="493"/>
      <c r="T25" s="644"/>
      <c r="U25" s="634"/>
    </row>
    <row r="26" spans="1:22" x14ac:dyDescent="0.35">
      <c r="A26" s="1103"/>
      <c r="B26" s="173">
        <v>5</v>
      </c>
      <c r="C26" s="122"/>
      <c r="D26" s="112"/>
      <c r="E26" s="112"/>
      <c r="F26" s="122"/>
      <c r="G26" s="641"/>
      <c r="H26" s="122"/>
      <c r="I26" s="493"/>
      <c r="J26" s="642"/>
      <c r="K26" s="643"/>
      <c r="L26" s="493"/>
      <c r="M26" s="643"/>
      <c r="N26" s="170"/>
      <c r="O26" s="170"/>
      <c r="P26" s="493"/>
      <c r="Q26" s="493"/>
      <c r="R26" s="493"/>
      <c r="S26" s="493"/>
      <c r="T26" s="644"/>
      <c r="U26" s="634"/>
    </row>
    <row r="27" spans="1:22" x14ac:dyDescent="0.35">
      <c r="A27" s="1103"/>
      <c r="B27" s="173">
        <v>6</v>
      </c>
      <c r="C27" s="122"/>
      <c r="D27" s="112"/>
      <c r="E27" s="112"/>
      <c r="F27" s="122"/>
      <c r="G27" s="641"/>
      <c r="H27" s="122"/>
      <c r="I27" s="493"/>
      <c r="J27" s="642"/>
      <c r="K27" s="643"/>
      <c r="L27" s="493"/>
      <c r="M27" s="643"/>
      <c r="N27" s="170"/>
      <c r="O27" s="170"/>
      <c r="P27" s="493"/>
      <c r="Q27" s="493"/>
      <c r="R27" s="493"/>
      <c r="S27" s="493"/>
      <c r="T27" s="644"/>
      <c r="U27" s="634"/>
    </row>
    <row r="28" spans="1:22" x14ac:dyDescent="0.35">
      <c r="A28" s="1103"/>
      <c r="B28" s="173">
        <v>7</v>
      </c>
      <c r="C28" s="122"/>
      <c r="D28" s="112"/>
      <c r="E28" s="112"/>
      <c r="F28" s="122"/>
      <c r="G28" s="641"/>
      <c r="H28" s="122"/>
      <c r="I28" s="493"/>
      <c r="J28" s="642"/>
      <c r="K28" s="643"/>
      <c r="L28" s="493"/>
      <c r="M28" s="643"/>
      <c r="N28" s="170"/>
      <c r="O28" s="170"/>
      <c r="P28" s="493"/>
      <c r="Q28" s="493"/>
      <c r="R28" s="493"/>
      <c r="S28" s="493"/>
      <c r="T28" s="644"/>
      <c r="U28" s="634"/>
    </row>
    <row r="29" spans="1:22" x14ac:dyDescent="0.35">
      <c r="A29" s="1103"/>
      <c r="B29" s="173">
        <v>8</v>
      </c>
      <c r="C29" s="122"/>
      <c r="D29" s="112"/>
      <c r="E29" s="112"/>
      <c r="F29" s="122"/>
      <c r="G29" s="641"/>
      <c r="H29" s="122"/>
      <c r="I29" s="493"/>
      <c r="J29" s="642"/>
      <c r="K29" s="643"/>
      <c r="L29" s="493"/>
      <c r="M29" s="643"/>
      <c r="N29" s="170"/>
      <c r="O29" s="170"/>
      <c r="P29" s="493"/>
      <c r="Q29" s="493"/>
      <c r="R29" s="493"/>
      <c r="S29" s="493"/>
      <c r="T29" s="644"/>
      <c r="U29" s="634"/>
    </row>
    <row r="30" spans="1:22" x14ac:dyDescent="0.35">
      <c r="A30" s="1103"/>
      <c r="B30" s="173">
        <v>9</v>
      </c>
      <c r="C30" s="122"/>
      <c r="D30" s="112"/>
      <c r="E30" s="112"/>
      <c r="F30" s="122"/>
      <c r="G30" s="641"/>
      <c r="H30" s="122"/>
      <c r="I30" s="493"/>
      <c r="J30" s="642"/>
      <c r="K30" s="643"/>
      <c r="L30" s="493"/>
      <c r="M30" s="643"/>
      <c r="N30" s="170"/>
      <c r="O30" s="170"/>
      <c r="P30" s="493"/>
      <c r="Q30" s="493"/>
      <c r="R30" s="493"/>
      <c r="S30" s="493"/>
      <c r="T30" s="644"/>
      <c r="U30" s="634"/>
    </row>
    <row r="31" spans="1:22" ht="15" thickBot="1" x14ac:dyDescent="0.4">
      <c r="A31" s="1104"/>
      <c r="B31" s="174">
        <v>10</v>
      </c>
      <c r="C31" s="151"/>
      <c r="D31" s="149"/>
      <c r="E31" s="149"/>
      <c r="F31" s="151"/>
      <c r="G31" s="645"/>
      <c r="H31" s="151"/>
      <c r="I31" s="494"/>
      <c r="J31" s="646"/>
      <c r="K31" s="647"/>
      <c r="L31" s="494"/>
      <c r="M31" s="647"/>
      <c r="N31" s="171"/>
      <c r="O31" s="171"/>
      <c r="P31" s="494"/>
      <c r="Q31" s="494"/>
      <c r="R31" s="494"/>
      <c r="S31" s="494"/>
      <c r="T31" s="648"/>
      <c r="U31" s="634"/>
    </row>
    <row r="32" spans="1:22" ht="29.5" thickBot="1" x14ac:dyDescent="0.4">
      <c r="A32" s="157"/>
      <c r="B32" s="113"/>
      <c r="C32" s="113"/>
      <c r="D32" s="113"/>
      <c r="E32" s="551" t="s">
        <v>388</v>
      </c>
      <c r="F32" s="552">
        <f>COUNTA(F22:F31)</f>
        <v>0</v>
      </c>
      <c r="G32" s="553">
        <f>COUNTA(G22:G31)</f>
        <v>0</v>
      </c>
      <c r="H32" s="649"/>
      <c r="I32" s="649"/>
      <c r="J32" s="597" t="s">
        <v>627</v>
      </c>
      <c r="K32" s="599">
        <f>COUNTIF(K22:K31,"&lt;=31/12/2024")</f>
        <v>0</v>
      </c>
      <c r="L32" s="649"/>
      <c r="M32" s="155" t="s">
        <v>428</v>
      </c>
      <c r="N32" s="168">
        <f>SUM(N22:N31)</f>
        <v>0</v>
      </c>
      <c r="O32" s="169">
        <f>SUM(O22:O31)</f>
        <v>0</v>
      </c>
      <c r="P32" s="113"/>
      <c r="R32" s="113"/>
      <c r="S32" s="113"/>
      <c r="T32" s="650"/>
      <c r="U32" s="651"/>
      <c r="V32" s="650"/>
    </row>
    <row r="33" spans="1:21" ht="15" thickBot="1" x14ac:dyDescent="0.4">
      <c r="A33" s="652"/>
      <c r="B33" s="653"/>
      <c r="C33" s="459"/>
      <c r="D33" s="459"/>
      <c r="E33" s="459"/>
      <c r="F33" s="653"/>
      <c r="G33" s="459"/>
      <c r="H33" s="459"/>
      <c r="I33" s="653"/>
      <c r="J33" s="653"/>
      <c r="K33" s="459"/>
      <c r="L33" s="459"/>
      <c r="M33" s="459"/>
      <c r="N33" s="459"/>
      <c r="O33" s="459"/>
      <c r="P33" s="459"/>
      <c r="Q33" s="459"/>
      <c r="R33" s="459"/>
      <c r="S33" s="654"/>
      <c r="T33" s="459"/>
      <c r="U33" s="655"/>
    </row>
    <row r="34" spans="1:21" ht="15" thickBot="1" x14ac:dyDescent="0.4">
      <c r="A34" s="629"/>
      <c r="B34" s="630"/>
      <c r="C34" s="631"/>
      <c r="D34" s="631"/>
      <c r="E34" s="631"/>
      <c r="F34" s="630"/>
      <c r="G34" s="631"/>
      <c r="H34" s="631"/>
      <c r="I34" s="630"/>
      <c r="J34" s="630"/>
      <c r="K34" s="631"/>
      <c r="L34" s="631"/>
      <c r="M34" s="631"/>
      <c r="N34" s="631"/>
      <c r="O34" s="631"/>
      <c r="P34" s="631"/>
      <c r="Q34" s="631"/>
      <c r="R34" s="631"/>
      <c r="S34" s="631"/>
      <c r="T34" s="631"/>
      <c r="U34" s="632"/>
    </row>
    <row r="35" spans="1:21" ht="27.5" thickBot="1" x14ac:dyDescent="0.4">
      <c r="A35" s="178" t="s">
        <v>9</v>
      </c>
      <c r="B35" s="1023" t="s">
        <v>125</v>
      </c>
      <c r="C35" s="1024"/>
      <c r="E35" s="1094" t="s">
        <v>389</v>
      </c>
      <c r="F35" s="1095"/>
      <c r="G35" s="1027">
        <f>VLOOKUP(B35,'EXTRAUrbano.Piano inv. forn '!$D$88:$AB$107,3,FALSE)</f>
        <v>0</v>
      </c>
      <c r="H35" s="1028"/>
      <c r="I35" s="102"/>
      <c r="J35" s="1094" t="s">
        <v>390</v>
      </c>
      <c r="K35" s="1095"/>
      <c r="L35" s="1027">
        <f>VLOOKUP(B35,'EXTRAUrbano.Piano inv. forn '!$D$88:$AB$107,4,FALSE)</f>
        <v>0</v>
      </c>
      <c r="M35" s="1028"/>
      <c r="O35" s="183" t="s">
        <v>391</v>
      </c>
      <c r="P35" s="633"/>
      <c r="R35" s="184" t="s">
        <v>392</v>
      </c>
      <c r="S35" s="1029"/>
      <c r="T35" s="1030"/>
      <c r="U35" s="634"/>
    </row>
    <row r="36" spans="1:21" ht="15" thickBot="1" x14ac:dyDescent="0.4">
      <c r="A36" s="157"/>
      <c r="B36" s="114"/>
      <c r="C36" s="114"/>
      <c r="E36" s="115"/>
      <c r="F36" s="115"/>
      <c r="G36" s="116"/>
      <c r="H36" s="116"/>
      <c r="I36" s="102"/>
      <c r="J36" s="115"/>
      <c r="K36" s="115"/>
      <c r="L36" s="116"/>
      <c r="M36" s="116"/>
      <c r="O36" s="117"/>
      <c r="R36" s="113"/>
      <c r="S36" s="605"/>
      <c r="U36" s="158"/>
    </row>
    <row r="37" spans="1:21" ht="28.5" customHeight="1" thickBot="1" x14ac:dyDescent="0.4">
      <c r="A37" s="1076" t="s">
        <v>393</v>
      </c>
      <c r="B37" s="1077"/>
      <c r="C37" s="1077"/>
      <c r="D37" s="1078"/>
      <c r="E37" s="1034">
        <f>VLOOKUP(B35,'EXTRAUrbano.Piano inv. forn '!$D$88:$AB$107,17,FALSE)</f>
        <v>0</v>
      </c>
      <c r="F37" s="1035"/>
      <c r="G37" s="1035"/>
      <c r="H37" s="1036"/>
      <c r="I37" s="102"/>
      <c r="J37" s="1079" t="s">
        <v>394</v>
      </c>
      <c r="K37" s="1080"/>
      <c r="L37" s="1034">
        <f>VLOOKUP(B35,'EXTRAUrbano.Piano inv. forn '!$D$88:$AB$107,19,FALSE)</f>
        <v>0</v>
      </c>
      <c r="M37" s="1036"/>
      <c r="N37" s="141"/>
      <c r="O37" s="514" t="s">
        <v>395</v>
      </c>
      <c r="P37" s="163">
        <f>L37+E37</f>
        <v>0</v>
      </c>
      <c r="R37" s="184" t="s">
        <v>396</v>
      </c>
      <c r="S37" s="1029"/>
      <c r="T37" s="1030"/>
      <c r="U37" s="158"/>
    </row>
    <row r="38" spans="1:21" ht="15" thickBot="1" x14ac:dyDescent="0.4">
      <c r="A38" s="164"/>
      <c r="B38" s="165"/>
      <c r="C38" s="165"/>
      <c r="D38" s="165"/>
      <c r="E38" s="166"/>
      <c r="F38" s="166"/>
      <c r="G38" s="166"/>
      <c r="H38" s="166"/>
      <c r="I38" s="102"/>
      <c r="J38" s="115"/>
      <c r="K38" s="115"/>
      <c r="L38" s="166"/>
      <c r="M38" s="166"/>
      <c r="N38" s="141"/>
      <c r="O38" s="113"/>
      <c r="P38" s="141"/>
      <c r="R38" s="113"/>
      <c r="S38" s="114"/>
      <c r="T38" s="114"/>
      <c r="U38" s="158"/>
    </row>
    <row r="39" spans="1:21" ht="79.5" customHeight="1" x14ac:dyDescent="0.35">
      <c r="A39" s="1099" t="s">
        <v>397</v>
      </c>
      <c r="B39" s="1101" t="s">
        <v>398</v>
      </c>
      <c r="C39" s="1101" t="s">
        <v>399</v>
      </c>
      <c r="D39" s="180" t="s">
        <v>400</v>
      </c>
      <c r="E39" s="626" t="s">
        <v>401</v>
      </c>
      <c r="F39" s="180" t="s">
        <v>402</v>
      </c>
      <c r="G39" s="180" t="s">
        <v>403</v>
      </c>
      <c r="H39" s="181" t="s">
        <v>347</v>
      </c>
      <c r="I39" s="181" t="s">
        <v>404</v>
      </c>
      <c r="J39" s="181" t="s">
        <v>405</v>
      </c>
      <c r="K39" s="181" t="s">
        <v>406</v>
      </c>
      <c r="L39" s="181" t="s">
        <v>407</v>
      </c>
      <c r="M39" s="181" t="s">
        <v>408</v>
      </c>
      <c r="N39" s="181" t="s">
        <v>409</v>
      </c>
      <c r="O39" s="181" t="s">
        <v>410</v>
      </c>
      <c r="P39" s="181" t="s">
        <v>411</v>
      </c>
      <c r="Q39" s="181" t="s">
        <v>412</v>
      </c>
      <c r="R39" s="181" t="s">
        <v>413</v>
      </c>
      <c r="S39" s="181" t="s">
        <v>414</v>
      </c>
      <c r="T39" s="513" t="s">
        <v>415</v>
      </c>
      <c r="U39" s="635"/>
    </row>
    <row r="40" spans="1:21" ht="24.5" thickBot="1" x14ac:dyDescent="0.4">
      <c r="A40" s="1100"/>
      <c r="B40" s="1102"/>
      <c r="C40" s="1102"/>
      <c r="D40" s="182" t="s">
        <v>416</v>
      </c>
      <c r="E40" s="182" t="s">
        <v>432</v>
      </c>
      <c r="F40" s="182" t="s">
        <v>418</v>
      </c>
      <c r="G40" s="182" t="s">
        <v>418</v>
      </c>
      <c r="H40" s="182" t="s">
        <v>57</v>
      </c>
      <c r="I40" s="182" t="s">
        <v>433</v>
      </c>
      <c r="J40" s="182" t="s">
        <v>420</v>
      </c>
      <c r="K40" s="182" t="s">
        <v>421</v>
      </c>
      <c r="L40" s="182" t="s">
        <v>422</v>
      </c>
      <c r="M40" s="182" t="s">
        <v>421</v>
      </c>
      <c r="N40" s="182" t="s">
        <v>423</v>
      </c>
      <c r="O40" s="182" t="s">
        <v>387</v>
      </c>
      <c r="P40" s="182" t="s">
        <v>424</v>
      </c>
      <c r="Q40" s="182" t="s">
        <v>425</v>
      </c>
      <c r="R40" s="182" t="s">
        <v>426</v>
      </c>
      <c r="S40" s="182" t="s">
        <v>426</v>
      </c>
      <c r="T40" s="670"/>
      <c r="U40" s="635"/>
    </row>
    <row r="41" spans="1:21" x14ac:dyDescent="0.35">
      <c r="A41" s="1103" t="str">
        <f>B35</f>
        <v>EXTRA-urb.elettr1</v>
      </c>
      <c r="B41" s="172">
        <v>1</v>
      </c>
      <c r="C41" s="213"/>
      <c r="D41" s="125"/>
      <c r="E41" s="125"/>
      <c r="F41" s="213"/>
      <c r="G41" s="637"/>
      <c r="H41" s="127"/>
      <c r="I41" s="492"/>
      <c r="J41" s="638"/>
      <c r="K41" s="639"/>
      <c r="L41" s="492"/>
      <c r="M41" s="639"/>
      <c r="N41" s="179"/>
      <c r="O41" s="179"/>
      <c r="P41" s="492"/>
      <c r="Q41" s="492"/>
      <c r="R41" s="492"/>
      <c r="S41" s="492"/>
      <c r="T41" s="640"/>
      <c r="U41" s="634"/>
    </row>
    <row r="42" spans="1:21" x14ac:dyDescent="0.35">
      <c r="A42" s="1103"/>
      <c r="B42" s="173">
        <v>2</v>
      </c>
      <c r="C42" s="122"/>
      <c r="D42" s="112"/>
      <c r="E42" s="112"/>
      <c r="F42" s="122"/>
      <c r="G42" s="641"/>
      <c r="H42" s="122"/>
      <c r="I42" s="493"/>
      <c r="J42" s="642"/>
      <c r="K42" s="643"/>
      <c r="L42" s="493"/>
      <c r="M42" s="643"/>
      <c r="N42" s="170"/>
      <c r="O42" s="170"/>
      <c r="P42" s="493"/>
      <c r="Q42" s="493" t="s">
        <v>427</v>
      </c>
      <c r="R42" s="493"/>
      <c r="S42" s="493"/>
      <c r="T42" s="644"/>
      <c r="U42" s="634"/>
    </row>
    <row r="43" spans="1:21" x14ac:dyDescent="0.35">
      <c r="A43" s="1103"/>
      <c r="B43" s="173">
        <v>3</v>
      </c>
      <c r="C43" s="122"/>
      <c r="D43" s="112"/>
      <c r="E43" s="112"/>
      <c r="F43" s="122"/>
      <c r="G43" s="641"/>
      <c r="H43" s="122"/>
      <c r="I43" s="493"/>
      <c r="J43" s="642"/>
      <c r="K43" s="643"/>
      <c r="L43" s="493"/>
      <c r="M43" s="643"/>
      <c r="N43" s="170"/>
      <c r="O43" s="170"/>
      <c r="P43" s="493"/>
      <c r="Q43" s="493"/>
      <c r="R43" s="493"/>
      <c r="S43" s="493"/>
      <c r="T43" s="644"/>
      <c r="U43" s="634"/>
    </row>
    <row r="44" spans="1:21" x14ac:dyDescent="0.35">
      <c r="A44" s="1103"/>
      <c r="B44" s="173">
        <v>4</v>
      </c>
      <c r="C44" s="122"/>
      <c r="D44" s="112"/>
      <c r="E44" s="112"/>
      <c r="F44" s="122"/>
      <c r="G44" s="641"/>
      <c r="H44" s="122"/>
      <c r="I44" s="493"/>
      <c r="J44" s="642"/>
      <c r="K44" s="643"/>
      <c r="L44" s="493"/>
      <c r="M44" s="643"/>
      <c r="N44" s="170"/>
      <c r="O44" s="170"/>
      <c r="P44" s="493"/>
      <c r="Q44" s="493"/>
      <c r="R44" s="493"/>
      <c r="S44" s="493"/>
      <c r="T44" s="644"/>
      <c r="U44" s="634"/>
    </row>
    <row r="45" spans="1:21" x14ac:dyDescent="0.35">
      <c r="A45" s="1103"/>
      <c r="B45" s="173">
        <v>5</v>
      </c>
      <c r="C45" s="122"/>
      <c r="D45" s="112"/>
      <c r="E45" s="112"/>
      <c r="F45" s="122"/>
      <c r="G45" s="641"/>
      <c r="H45" s="122"/>
      <c r="I45" s="493"/>
      <c r="J45" s="642"/>
      <c r="K45" s="643"/>
      <c r="L45" s="493"/>
      <c r="M45" s="643"/>
      <c r="N45" s="170"/>
      <c r="O45" s="170"/>
      <c r="P45" s="493"/>
      <c r="Q45" s="493"/>
      <c r="R45" s="493"/>
      <c r="S45" s="493"/>
      <c r="T45" s="644"/>
      <c r="U45" s="634"/>
    </row>
    <row r="46" spans="1:21" x14ac:dyDescent="0.35">
      <c r="A46" s="1103"/>
      <c r="B46" s="173">
        <v>6</v>
      </c>
      <c r="C46" s="122"/>
      <c r="D46" s="112"/>
      <c r="E46" s="112"/>
      <c r="F46" s="122"/>
      <c r="G46" s="641"/>
      <c r="H46" s="122"/>
      <c r="I46" s="493"/>
      <c r="J46" s="642"/>
      <c r="K46" s="643"/>
      <c r="L46" s="493"/>
      <c r="M46" s="643"/>
      <c r="N46" s="170"/>
      <c r="O46" s="170"/>
      <c r="P46" s="493"/>
      <c r="Q46" s="493"/>
      <c r="R46" s="493"/>
      <c r="S46" s="493"/>
      <c r="T46" s="644"/>
      <c r="U46" s="634"/>
    </row>
    <row r="47" spans="1:21" x14ac:dyDescent="0.35">
      <c r="A47" s="1103"/>
      <c r="B47" s="173">
        <v>7</v>
      </c>
      <c r="C47" s="122"/>
      <c r="D47" s="112"/>
      <c r="E47" s="112"/>
      <c r="F47" s="122"/>
      <c r="G47" s="641"/>
      <c r="H47" s="122"/>
      <c r="I47" s="493"/>
      <c r="J47" s="642"/>
      <c r="K47" s="643"/>
      <c r="L47" s="493"/>
      <c r="M47" s="643"/>
      <c r="N47" s="170"/>
      <c r="O47" s="170"/>
      <c r="P47" s="493"/>
      <c r="Q47" s="493"/>
      <c r="R47" s="493"/>
      <c r="S47" s="493"/>
      <c r="T47" s="644"/>
      <c r="U47" s="634"/>
    </row>
    <row r="48" spans="1:21" x14ac:dyDescent="0.35">
      <c r="A48" s="1103"/>
      <c r="B48" s="173">
        <v>8</v>
      </c>
      <c r="C48" s="122"/>
      <c r="D48" s="112"/>
      <c r="E48" s="112"/>
      <c r="F48" s="122"/>
      <c r="G48" s="641"/>
      <c r="H48" s="122"/>
      <c r="I48" s="493"/>
      <c r="J48" s="642"/>
      <c r="K48" s="643"/>
      <c r="L48" s="493"/>
      <c r="M48" s="643"/>
      <c r="N48" s="170"/>
      <c r="O48" s="170"/>
      <c r="P48" s="493"/>
      <c r="Q48" s="493"/>
      <c r="R48" s="493"/>
      <c r="S48" s="493"/>
      <c r="T48" s="644"/>
      <c r="U48" s="634"/>
    </row>
    <row r="49" spans="1:21" x14ac:dyDescent="0.35">
      <c r="A49" s="1103"/>
      <c r="B49" s="173">
        <v>9</v>
      </c>
      <c r="C49" s="122"/>
      <c r="D49" s="112"/>
      <c r="E49" s="112"/>
      <c r="F49" s="122"/>
      <c r="G49" s="641"/>
      <c r="H49" s="122"/>
      <c r="I49" s="493"/>
      <c r="J49" s="642"/>
      <c r="K49" s="643"/>
      <c r="L49" s="493"/>
      <c r="M49" s="643"/>
      <c r="N49" s="170"/>
      <c r="O49" s="170"/>
      <c r="P49" s="493"/>
      <c r="Q49" s="493"/>
      <c r="R49" s="493"/>
      <c r="S49" s="493"/>
      <c r="T49" s="644"/>
      <c r="U49" s="634"/>
    </row>
    <row r="50" spans="1:21" ht="15" thickBot="1" x14ac:dyDescent="0.4">
      <c r="A50" s="1104"/>
      <c r="B50" s="174">
        <v>10</v>
      </c>
      <c r="C50" s="151"/>
      <c r="D50" s="149"/>
      <c r="E50" s="149"/>
      <c r="F50" s="151"/>
      <c r="G50" s="645"/>
      <c r="H50" s="151"/>
      <c r="I50" s="494"/>
      <c r="J50" s="646"/>
      <c r="K50" s="647"/>
      <c r="L50" s="494"/>
      <c r="M50" s="647"/>
      <c r="N50" s="171"/>
      <c r="O50" s="171"/>
      <c r="P50" s="494"/>
      <c r="Q50" s="494"/>
      <c r="R50" s="494"/>
      <c r="S50" s="494"/>
      <c r="T50" s="648"/>
      <c r="U50" s="634"/>
    </row>
    <row r="51" spans="1:21" ht="29.5" thickBot="1" x14ac:dyDescent="0.4">
      <c r="A51" s="157"/>
      <c r="B51" s="113"/>
      <c r="C51" s="113"/>
      <c r="D51" s="113"/>
      <c r="E51" s="544" t="s">
        <v>388</v>
      </c>
      <c r="F51" s="545">
        <f>COUNTA(F41:F50)</f>
        <v>0</v>
      </c>
      <c r="G51" s="546">
        <f>COUNTA(G41:G50)</f>
        <v>0</v>
      </c>
      <c r="H51" s="649"/>
      <c r="I51" s="649"/>
      <c r="J51" s="597" t="s">
        <v>627</v>
      </c>
      <c r="K51" s="599">
        <f>COUNTIF(K41:K50,"&lt;=31/12/2024")</f>
        <v>0</v>
      </c>
      <c r="L51" s="649"/>
      <c r="M51" s="155" t="s">
        <v>428</v>
      </c>
      <c r="N51" s="168">
        <f>SUM(N41:N50)</f>
        <v>0</v>
      </c>
      <c r="O51" s="169">
        <f>SUM(O41:O50)</f>
        <v>0</v>
      </c>
      <c r="P51" s="113"/>
      <c r="R51" s="113"/>
      <c r="S51" s="113"/>
      <c r="T51" s="650"/>
      <c r="U51" s="651"/>
    </row>
    <row r="52" spans="1:21" ht="15" thickBot="1" x14ac:dyDescent="0.4">
      <c r="A52" s="652"/>
      <c r="B52" s="653"/>
      <c r="C52" s="459"/>
      <c r="D52" s="459"/>
      <c r="E52" s="459"/>
      <c r="F52" s="653"/>
      <c r="G52" s="459"/>
      <c r="H52" s="459"/>
      <c r="I52" s="653"/>
      <c r="J52" s="653"/>
      <c r="K52" s="459"/>
      <c r="L52" s="459"/>
      <c r="M52" s="459"/>
      <c r="N52" s="459"/>
      <c r="O52" s="459"/>
      <c r="P52" s="459"/>
      <c r="Q52" s="459"/>
      <c r="R52" s="459"/>
      <c r="S52" s="654"/>
      <c r="T52" s="459"/>
      <c r="U52" s="655"/>
    </row>
    <row r="53" spans="1:21" ht="15" thickBot="1" x14ac:dyDescent="0.4">
      <c r="A53" s="629"/>
      <c r="B53" s="630"/>
      <c r="C53" s="631"/>
      <c r="D53" s="631"/>
      <c r="E53" s="631"/>
      <c r="F53" s="630"/>
      <c r="G53" s="631"/>
      <c r="H53" s="631"/>
      <c r="I53" s="630"/>
      <c r="J53" s="630"/>
      <c r="K53" s="631"/>
      <c r="L53" s="631"/>
      <c r="M53" s="631"/>
      <c r="N53" s="631"/>
      <c r="O53" s="631"/>
      <c r="P53" s="631"/>
      <c r="Q53" s="631"/>
      <c r="R53" s="631"/>
      <c r="S53" s="631"/>
      <c r="T53" s="631"/>
      <c r="U53" s="632"/>
    </row>
    <row r="54" spans="1:21" ht="27.5" thickBot="1" x14ac:dyDescent="0.4">
      <c r="A54" s="178" t="s">
        <v>9</v>
      </c>
      <c r="B54" s="1023" t="s">
        <v>125</v>
      </c>
      <c r="C54" s="1024"/>
      <c r="E54" s="1094" t="s">
        <v>389</v>
      </c>
      <c r="F54" s="1095"/>
      <c r="G54" s="1027">
        <f>VLOOKUP(B54,'EXTRAUrbano.Piano inv. forn '!$D$88:$AB$107,3,FALSE)</f>
        <v>0</v>
      </c>
      <c r="H54" s="1028"/>
      <c r="I54" s="102"/>
      <c r="J54" s="1094" t="s">
        <v>390</v>
      </c>
      <c r="K54" s="1095"/>
      <c r="L54" s="1027">
        <f>VLOOKUP(B54,'EXTRAUrbano.Piano inv. forn '!$D$88:$AB$107,4,FALSE)</f>
        <v>0</v>
      </c>
      <c r="M54" s="1028"/>
      <c r="O54" s="183" t="s">
        <v>391</v>
      </c>
      <c r="P54" s="633"/>
      <c r="R54" s="184" t="s">
        <v>392</v>
      </c>
      <c r="S54" s="1029"/>
      <c r="T54" s="1030"/>
      <c r="U54" s="634"/>
    </row>
    <row r="55" spans="1:21" ht="15" thickBot="1" x14ac:dyDescent="0.4">
      <c r="A55" s="157"/>
      <c r="B55" s="114"/>
      <c r="C55" s="114"/>
      <c r="E55" s="115"/>
      <c r="F55" s="115"/>
      <c r="G55" s="116"/>
      <c r="H55" s="116"/>
      <c r="I55" s="102"/>
      <c r="J55" s="115"/>
      <c r="K55" s="115"/>
      <c r="L55" s="116"/>
      <c r="M55" s="116"/>
      <c r="O55" s="117"/>
      <c r="R55" s="113"/>
      <c r="S55" s="605"/>
      <c r="U55" s="158"/>
    </row>
    <row r="56" spans="1:21" ht="28.5" customHeight="1" thickBot="1" x14ac:dyDescent="0.4">
      <c r="A56" s="1076" t="s">
        <v>393</v>
      </c>
      <c r="B56" s="1077"/>
      <c r="C56" s="1077"/>
      <c r="D56" s="1078"/>
      <c r="E56" s="1034">
        <f>VLOOKUP(B54,'EXTRAUrbano.Piano inv. forn '!$D$88:$AB$107,17,FALSE)</f>
        <v>0</v>
      </c>
      <c r="F56" s="1035"/>
      <c r="G56" s="1035"/>
      <c r="H56" s="1036"/>
      <c r="I56" s="102"/>
      <c r="J56" s="1079" t="s">
        <v>394</v>
      </c>
      <c r="K56" s="1080"/>
      <c r="L56" s="1034">
        <f>VLOOKUP(B54,'EXTRAUrbano.Piano inv. forn '!$D$88:$AB$107,19,FALSE)</f>
        <v>0</v>
      </c>
      <c r="M56" s="1036"/>
      <c r="N56" s="141"/>
      <c r="O56" s="514" t="s">
        <v>395</v>
      </c>
      <c r="P56" s="163">
        <f>L56+E56</f>
        <v>0</v>
      </c>
      <c r="R56" s="184" t="s">
        <v>396</v>
      </c>
      <c r="S56" s="1029"/>
      <c r="T56" s="1030"/>
      <c r="U56" s="158"/>
    </row>
    <row r="57" spans="1:21" ht="15" thickBot="1" x14ac:dyDescent="0.4">
      <c r="A57" s="164"/>
      <c r="B57" s="165"/>
      <c r="C57" s="165"/>
      <c r="D57" s="165"/>
      <c r="E57" s="166"/>
      <c r="F57" s="166"/>
      <c r="G57" s="166"/>
      <c r="H57" s="166"/>
      <c r="I57" s="102"/>
      <c r="J57" s="115"/>
      <c r="K57" s="115"/>
      <c r="L57" s="166"/>
      <c r="M57" s="166"/>
      <c r="N57" s="141"/>
      <c r="O57" s="113"/>
      <c r="P57" s="141"/>
      <c r="R57" s="113"/>
      <c r="S57" s="114"/>
      <c r="T57" s="114"/>
      <c r="U57" s="158"/>
    </row>
    <row r="58" spans="1:21" ht="58" x14ac:dyDescent="0.35">
      <c r="A58" s="1099" t="s">
        <v>397</v>
      </c>
      <c r="B58" s="1101" t="s">
        <v>398</v>
      </c>
      <c r="C58" s="1101" t="s">
        <v>399</v>
      </c>
      <c r="D58" s="180" t="s">
        <v>400</v>
      </c>
      <c r="E58" s="626" t="s">
        <v>401</v>
      </c>
      <c r="F58" s="180" t="s">
        <v>402</v>
      </c>
      <c r="G58" s="180" t="s">
        <v>403</v>
      </c>
      <c r="H58" s="181" t="s">
        <v>347</v>
      </c>
      <c r="I58" s="181" t="s">
        <v>404</v>
      </c>
      <c r="J58" s="181" t="s">
        <v>405</v>
      </c>
      <c r="K58" s="181" t="s">
        <v>406</v>
      </c>
      <c r="L58" s="181" t="s">
        <v>407</v>
      </c>
      <c r="M58" s="181" t="s">
        <v>408</v>
      </c>
      <c r="N58" s="181" t="s">
        <v>409</v>
      </c>
      <c r="O58" s="181" t="s">
        <v>410</v>
      </c>
      <c r="P58" s="181" t="s">
        <v>411</v>
      </c>
      <c r="Q58" s="181" t="s">
        <v>412</v>
      </c>
      <c r="R58" s="181" t="s">
        <v>413</v>
      </c>
      <c r="S58" s="181" t="s">
        <v>414</v>
      </c>
      <c r="T58" s="513" t="s">
        <v>415</v>
      </c>
      <c r="U58" s="635"/>
    </row>
    <row r="59" spans="1:21" ht="24.5" thickBot="1" x14ac:dyDescent="0.4">
      <c r="A59" s="1100"/>
      <c r="B59" s="1102"/>
      <c r="C59" s="1102"/>
      <c r="D59" s="182" t="s">
        <v>416</v>
      </c>
      <c r="E59" s="182" t="s">
        <v>432</v>
      </c>
      <c r="F59" s="182" t="s">
        <v>418</v>
      </c>
      <c r="G59" s="182" t="s">
        <v>418</v>
      </c>
      <c r="H59" s="182" t="s">
        <v>57</v>
      </c>
      <c r="I59" s="182" t="s">
        <v>433</v>
      </c>
      <c r="J59" s="182" t="s">
        <v>420</v>
      </c>
      <c r="K59" s="182" t="s">
        <v>421</v>
      </c>
      <c r="L59" s="182" t="s">
        <v>422</v>
      </c>
      <c r="M59" s="182" t="s">
        <v>421</v>
      </c>
      <c r="N59" s="182" t="s">
        <v>423</v>
      </c>
      <c r="O59" s="182" t="s">
        <v>387</v>
      </c>
      <c r="P59" s="182" t="s">
        <v>424</v>
      </c>
      <c r="Q59" s="182" t="s">
        <v>425</v>
      </c>
      <c r="R59" s="182" t="s">
        <v>426</v>
      </c>
      <c r="S59" s="182" t="s">
        <v>426</v>
      </c>
      <c r="T59" s="670"/>
      <c r="U59" s="635"/>
    </row>
    <row r="60" spans="1:21" x14ac:dyDescent="0.35">
      <c r="A60" s="1103" t="str">
        <f>B54</f>
        <v>EXTRA-urb.elettr1</v>
      </c>
      <c r="B60" s="172">
        <v>1</v>
      </c>
      <c r="C60" s="213"/>
      <c r="D60" s="125"/>
      <c r="E60" s="125"/>
      <c r="F60" s="213"/>
      <c r="G60" s="637"/>
      <c r="H60" s="127"/>
      <c r="I60" s="492"/>
      <c r="J60" s="638"/>
      <c r="K60" s="639"/>
      <c r="L60" s="492"/>
      <c r="M60" s="639"/>
      <c r="N60" s="179"/>
      <c r="O60" s="179"/>
      <c r="P60" s="492"/>
      <c r="Q60" s="492"/>
      <c r="R60" s="492"/>
      <c r="S60" s="492"/>
      <c r="T60" s="640"/>
      <c r="U60" s="634"/>
    </row>
    <row r="61" spans="1:21" x14ac:dyDescent="0.35">
      <c r="A61" s="1103"/>
      <c r="B61" s="173">
        <v>2</v>
      </c>
      <c r="C61" s="122"/>
      <c r="D61" s="112"/>
      <c r="E61" s="112"/>
      <c r="F61" s="122"/>
      <c r="G61" s="641"/>
      <c r="H61" s="122"/>
      <c r="I61" s="493"/>
      <c r="J61" s="642"/>
      <c r="K61" s="643"/>
      <c r="L61" s="493"/>
      <c r="M61" s="643"/>
      <c r="N61" s="170"/>
      <c r="O61" s="170"/>
      <c r="P61" s="493"/>
      <c r="Q61" s="493" t="s">
        <v>427</v>
      </c>
      <c r="R61" s="493"/>
      <c r="S61" s="493"/>
      <c r="T61" s="644"/>
      <c r="U61" s="634"/>
    </row>
    <row r="62" spans="1:21" x14ac:dyDescent="0.35">
      <c r="A62" s="1103"/>
      <c r="B62" s="173">
        <v>3</v>
      </c>
      <c r="C62" s="122"/>
      <c r="D62" s="112"/>
      <c r="E62" s="112"/>
      <c r="F62" s="122"/>
      <c r="G62" s="641"/>
      <c r="H62" s="122"/>
      <c r="I62" s="493"/>
      <c r="J62" s="642"/>
      <c r="K62" s="643"/>
      <c r="L62" s="493"/>
      <c r="M62" s="643"/>
      <c r="N62" s="170"/>
      <c r="O62" s="170"/>
      <c r="P62" s="493"/>
      <c r="Q62" s="493"/>
      <c r="R62" s="493"/>
      <c r="S62" s="493"/>
      <c r="T62" s="644"/>
      <c r="U62" s="634"/>
    </row>
    <row r="63" spans="1:21" x14ac:dyDescent="0.35">
      <c r="A63" s="1103"/>
      <c r="B63" s="173">
        <v>4</v>
      </c>
      <c r="C63" s="122"/>
      <c r="D63" s="112"/>
      <c r="E63" s="112"/>
      <c r="F63" s="122"/>
      <c r="G63" s="641"/>
      <c r="H63" s="122"/>
      <c r="I63" s="493"/>
      <c r="J63" s="642"/>
      <c r="K63" s="643"/>
      <c r="L63" s="493"/>
      <c r="M63" s="643"/>
      <c r="N63" s="170"/>
      <c r="O63" s="170"/>
      <c r="P63" s="493"/>
      <c r="Q63" s="493"/>
      <c r="R63" s="493"/>
      <c r="S63" s="493"/>
      <c r="T63" s="644"/>
      <c r="U63" s="634"/>
    </row>
    <row r="64" spans="1:21" x14ac:dyDescent="0.35">
      <c r="A64" s="1103"/>
      <c r="B64" s="173">
        <v>5</v>
      </c>
      <c r="C64" s="122"/>
      <c r="D64" s="112"/>
      <c r="E64" s="112"/>
      <c r="F64" s="122"/>
      <c r="G64" s="641"/>
      <c r="H64" s="122"/>
      <c r="I64" s="493"/>
      <c r="J64" s="642"/>
      <c r="K64" s="643"/>
      <c r="L64" s="493"/>
      <c r="M64" s="643"/>
      <c r="N64" s="170"/>
      <c r="O64" s="170"/>
      <c r="P64" s="493"/>
      <c r="Q64" s="493"/>
      <c r="R64" s="493"/>
      <c r="S64" s="493"/>
      <c r="T64" s="644"/>
      <c r="U64" s="634"/>
    </row>
    <row r="65" spans="1:21" x14ac:dyDescent="0.35">
      <c r="A65" s="1103"/>
      <c r="B65" s="173">
        <v>6</v>
      </c>
      <c r="C65" s="122"/>
      <c r="D65" s="112"/>
      <c r="E65" s="112"/>
      <c r="F65" s="122"/>
      <c r="G65" s="641"/>
      <c r="H65" s="122"/>
      <c r="I65" s="493"/>
      <c r="J65" s="642"/>
      <c r="K65" s="643"/>
      <c r="L65" s="493"/>
      <c r="M65" s="643"/>
      <c r="N65" s="170"/>
      <c r="O65" s="170"/>
      <c r="P65" s="493"/>
      <c r="Q65" s="493"/>
      <c r="R65" s="493"/>
      <c r="S65" s="493"/>
      <c r="T65" s="644"/>
      <c r="U65" s="634"/>
    </row>
    <row r="66" spans="1:21" x14ac:dyDescent="0.35">
      <c r="A66" s="1103"/>
      <c r="B66" s="173">
        <v>7</v>
      </c>
      <c r="C66" s="122"/>
      <c r="D66" s="112"/>
      <c r="E66" s="112"/>
      <c r="F66" s="122"/>
      <c r="G66" s="641"/>
      <c r="H66" s="122"/>
      <c r="I66" s="493"/>
      <c r="J66" s="642"/>
      <c r="K66" s="643"/>
      <c r="L66" s="493"/>
      <c r="M66" s="643"/>
      <c r="N66" s="170"/>
      <c r="O66" s="170"/>
      <c r="P66" s="493"/>
      <c r="Q66" s="493"/>
      <c r="R66" s="493"/>
      <c r="S66" s="493"/>
      <c r="T66" s="644"/>
      <c r="U66" s="634"/>
    </row>
    <row r="67" spans="1:21" x14ac:dyDescent="0.35">
      <c r="A67" s="1103"/>
      <c r="B67" s="173">
        <v>8</v>
      </c>
      <c r="C67" s="122"/>
      <c r="D67" s="112"/>
      <c r="E67" s="112"/>
      <c r="F67" s="122"/>
      <c r="G67" s="641"/>
      <c r="H67" s="122"/>
      <c r="I67" s="493"/>
      <c r="J67" s="642"/>
      <c r="K67" s="643"/>
      <c r="L67" s="493"/>
      <c r="M67" s="643"/>
      <c r="N67" s="170"/>
      <c r="O67" s="170"/>
      <c r="P67" s="493"/>
      <c r="Q67" s="493"/>
      <c r="R67" s="493"/>
      <c r="S67" s="493"/>
      <c r="T67" s="644"/>
      <c r="U67" s="634"/>
    </row>
    <row r="68" spans="1:21" x14ac:dyDescent="0.35">
      <c r="A68" s="1103"/>
      <c r="B68" s="173">
        <v>9</v>
      </c>
      <c r="C68" s="122"/>
      <c r="D68" s="112"/>
      <c r="E68" s="112"/>
      <c r="F68" s="122"/>
      <c r="G68" s="641"/>
      <c r="H68" s="122"/>
      <c r="I68" s="493"/>
      <c r="J68" s="642"/>
      <c r="K68" s="643"/>
      <c r="L68" s="493"/>
      <c r="M68" s="643"/>
      <c r="N68" s="170"/>
      <c r="O68" s="170"/>
      <c r="P68" s="493"/>
      <c r="Q68" s="493"/>
      <c r="R68" s="493"/>
      <c r="S68" s="493"/>
      <c r="T68" s="644"/>
      <c r="U68" s="634"/>
    </row>
    <row r="69" spans="1:21" ht="15" thickBot="1" x14ac:dyDescent="0.4">
      <c r="A69" s="1104"/>
      <c r="B69" s="174">
        <v>10</v>
      </c>
      <c r="C69" s="151"/>
      <c r="D69" s="149"/>
      <c r="E69" s="149"/>
      <c r="F69" s="151"/>
      <c r="G69" s="645"/>
      <c r="H69" s="151"/>
      <c r="I69" s="494"/>
      <c r="J69" s="646"/>
      <c r="K69" s="647"/>
      <c r="L69" s="494"/>
      <c r="M69" s="647"/>
      <c r="N69" s="171"/>
      <c r="O69" s="171"/>
      <c r="P69" s="494"/>
      <c r="Q69" s="494"/>
      <c r="R69" s="494"/>
      <c r="S69" s="494"/>
      <c r="T69" s="648"/>
      <c r="U69" s="634"/>
    </row>
    <row r="70" spans="1:21" ht="29.5" thickBot="1" x14ac:dyDescent="0.4">
      <c r="A70" s="157"/>
      <c r="B70" s="113"/>
      <c r="C70" s="113"/>
      <c r="D70" s="113"/>
      <c r="E70" s="544" t="s">
        <v>388</v>
      </c>
      <c r="F70" s="545">
        <f>COUNTA(F60:F69)</f>
        <v>0</v>
      </c>
      <c r="G70" s="546">
        <f>COUNTA(G60:G69)</f>
        <v>0</v>
      </c>
      <c r="H70" s="649"/>
      <c r="I70" s="649"/>
      <c r="J70" s="597" t="s">
        <v>627</v>
      </c>
      <c r="K70" s="599">
        <f>COUNTIF(K60:K69,"&lt;=31/12/2024")</f>
        <v>0</v>
      </c>
      <c r="L70" s="649"/>
      <c r="M70" s="155" t="s">
        <v>428</v>
      </c>
      <c r="N70" s="168">
        <f>SUM(N60:N69)</f>
        <v>0</v>
      </c>
      <c r="O70" s="169">
        <f>SUM(O60:O69)</f>
        <v>0</v>
      </c>
      <c r="P70" s="113"/>
      <c r="R70" s="113"/>
      <c r="S70" s="113"/>
      <c r="T70" s="650"/>
      <c r="U70" s="651"/>
    </row>
    <row r="71" spans="1:21" ht="15" thickBot="1" x14ac:dyDescent="0.4">
      <c r="A71" s="652"/>
      <c r="B71" s="653"/>
      <c r="C71" s="459"/>
      <c r="D71" s="459"/>
      <c r="E71" s="459"/>
      <c r="F71" s="653"/>
      <c r="G71" s="459"/>
      <c r="H71" s="459"/>
      <c r="I71" s="653"/>
      <c r="J71" s="653"/>
      <c r="K71" s="459"/>
      <c r="L71" s="459"/>
      <c r="M71" s="459"/>
      <c r="N71" s="459"/>
      <c r="O71" s="459"/>
      <c r="P71" s="459"/>
      <c r="Q71" s="459"/>
      <c r="R71" s="459"/>
      <c r="S71" s="654"/>
      <c r="T71" s="459"/>
      <c r="U71" s="655"/>
    </row>
    <row r="72" spans="1:21" ht="15" thickBot="1" x14ac:dyDescent="0.4">
      <c r="A72" s="629"/>
      <c r="B72" s="630"/>
      <c r="C72" s="631"/>
      <c r="D72" s="631"/>
      <c r="E72" s="631"/>
      <c r="F72" s="630"/>
      <c r="G72" s="631"/>
      <c r="H72" s="631"/>
      <c r="I72" s="630"/>
      <c r="J72" s="630"/>
      <c r="K72" s="631"/>
      <c r="L72" s="631"/>
      <c r="M72" s="631"/>
      <c r="N72" s="631"/>
      <c r="O72" s="631"/>
      <c r="P72" s="631"/>
      <c r="Q72" s="631"/>
      <c r="R72" s="631"/>
      <c r="S72" s="631"/>
      <c r="T72" s="631"/>
      <c r="U72" s="632"/>
    </row>
    <row r="73" spans="1:21" ht="27.5" thickBot="1" x14ac:dyDescent="0.4">
      <c r="A73" s="178" t="s">
        <v>9</v>
      </c>
      <c r="B73" s="1023" t="s">
        <v>125</v>
      </c>
      <c r="C73" s="1024"/>
      <c r="E73" s="1094" t="s">
        <v>389</v>
      </c>
      <c r="F73" s="1095"/>
      <c r="G73" s="1027">
        <f>VLOOKUP(B73,'EXTRAUrbano.Piano inv. forn '!$D$88:$AB$107,3,FALSE)</f>
        <v>0</v>
      </c>
      <c r="H73" s="1028"/>
      <c r="I73" s="102"/>
      <c r="J73" s="1094" t="s">
        <v>390</v>
      </c>
      <c r="K73" s="1095"/>
      <c r="L73" s="1027">
        <f>VLOOKUP(B73,'EXTRAUrbano.Piano inv. forn '!$D$88:$AB$107,4,FALSE)</f>
        <v>0</v>
      </c>
      <c r="M73" s="1028"/>
      <c r="O73" s="183" t="s">
        <v>391</v>
      </c>
      <c r="P73" s="633"/>
      <c r="R73" s="184" t="s">
        <v>392</v>
      </c>
      <c r="S73" s="1029"/>
      <c r="T73" s="1030"/>
      <c r="U73" s="634"/>
    </row>
    <row r="74" spans="1:21" ht="15" thickBot="1" x14ac:dyDescent="0.4">
      <c r="A74" s="157"/>
      <c r="B74" s="114"/>
      <c r="C74" s="114"/>
      <c r="E74" s="115"/>
      <c r="F74" s="115"/>
      <c r="G74" s="116"/>
      <c r="H74" s="116"/>
      <c r="I74" s="102"/>
      <c r="J74" s="115"/>
      <c r="K74" s="115"/>
      <c r="L74" s="116"/>
      <c r="M74" s="116"/>
      <c r="O74" s="117"/>
      <c r="R74" s="113"/>
      <c r="S74" s="605"/>
      <c r="U74" s="158"/>
    </row>
    <row r="75" spans="1:21" ht="28.5" customHeight="1" thickBot="1" x14ac:dyDescent="0.4">
      <c r="A75" s="1076" t="s">
        <v>393</v>
      </c>
      <c r="B75" s="1077"/>
      <c r="C75" s="1077"/>
      <c r="D75" s="1078"/>
      <c r="E75" s="1034">
        <f>VLOOKUP(B73,'EXTRAUrbano.Piano inv. forn '!$D$88:$AB$107,17,FALSE)</f>
        <v>0</v>
      </c>
      <c r="F75" s="1035"/>
      <c r="G75" s="1035"/>
      <c r="H75" s="1036"/>
      <c r="I75" s="102"/>
      <c r="J75" s="1079" t="s">
        <v>394</v>
      </c>
      <c r="K75" s="1080"/>
      <c r="L75" s="1034">
        <f>VLOOKUP(B73,'EXTRAUrbano.Piano inv. forn '!$D$88:$AB$107,19,FALSE)</f>
        <v>0</v>
      </c>
      <c r="M75" s="1036"/>
      <c r="N75" s="141"/>
      <c r="O75" s="514" t="s">
        <v>395</v>
      </c>
      <c r="P75" s="163">
        <f>L75+E75</f>
        <v>0</v>
      </c>
      <c r="R75" s="184" t="s">
        <v>396</v>
      </c>
      <c r="S75" s="1029"/>
      <c r="T75" s="1030"/>
      <c r="U75" s="158"/>
    </row>
    <row r="76" spans="1:21" ht="15" thickBot="1" x14ac:dyDescent="0.4">
      <c r="A76" s="164"/>
      <c r="B76" s="165"/>
      <c r="C76" s="165"/>
      <c r="D76" s="165"/>
      <c r="E76" s="166"/>
      <c r="F76" s="166"/>
      <c r="G76" s="166"/>
      <c r="H76" s="166"/>
      <c r="I76" s="102"/>
      <c r="J76" s="115"/>
      <c r="K76" s="115"/>
      <c r="L76" s="166"/>
      <c r="M76" s="166"/>
      <c r="N76" s="141"/>
      <c r="O76" s="113"/>
      <c r="P76" s="141"/>
      <c r="R76" s="113"/>
      <c r="S76" s="114"/>
      <c r="T76" s="114"/>
      <c r="U76" s="158"/>
    </row>
    <row r="77" spans="1:21" ht="58" x14ac:dyDescent="0.35">
      <c r="A77" s="1099" t="s">
        <v>397</v>
      </c>
      <c r="B77" s="1101" t="s">
        <v>398</v>
      </c>
      <c r="C77" s="1101" t="s">
        <v>399</v>
      </c>
      <c r="D77" s="180" t="s">
        <v>400</v>
      </c>
      <c r="E77" s="626" t="s">
        <v>401</v>
      </c>
      <c r="F77" s="180" t="s">
        <v>402</v>
      </c>
      <c r="G77" s="180" t="s">
        <v>403</v>
      </c>
      <c r="H77" s="181" t="s">
        <v>347</v>
      </c>
      <c r="I77" s="181" t="s">
        <v>404</v>
      </c>
      <c r="J77" s="181" t="s">
        <v>405</v>
      </c>
      <c r="K77" s="181" t="s">
        <v>406</v>
      </c>
      <c r="L77" s="181" t="s">
        <v>407</v>
      </c>
      <c r="M77" s="181" t="s">
        <v>408</v>
      </c>
      <c r="N77" s="181" t="s">
        <v>409</v>
      </c>
      <c r="O77" s="181" t="s">
        <v>410</v>
      </c>
      <c r="P77" s="181" t="s">
        <v>411</v>
      </c>
      <c r="Q77" s="181" t="s">
        <v>412</v>
      </c>
      <c r="R77" s="181" t="s">
        <v>413</v>
      </c>
      <c r="S77" s="181" t="s">
        <v>414</v>
      </c>
      <c r="T77" s="513" t="s">
        <v>415</v>
      </c>
      <c r="U77" s="635"/>
    </row>
    <row r="78" spans="1:21" ht="24.5" thickBot="1" x14ac:dyDescent="0.4">
      <c r="A78" s="1100"/>
      <c r="B78" s="1102"/>
      <c r="C78" s="1102"/>
      <c r="D78" s="182" t="s">
        <v>416</v>
      </c>
      <c r="E78" s="182" t="s">
        <v>432</v>
      </c>
      <c r="F78" s="182" t="s">
        <v>418</v>
      </c>
      <c r="G78" s="182" t="s">
        <v>418</v>
      </c>
      <c r="H78" s="182" t="s">
        <v>57</v>
      </c>
      <c r="I78" s="182" t="s">
        <v>433</v>
      </c>
      <c r="J78" s="182" t="s">
        <v>420</v>
      </c>
      <c r="K78" s="182" t="s">
        <v>421</v>
      </c>
      <c r="L78" s="182" t="s">
        <v>422</v>
      </c>
      <c r="M78" s="182" t="s">
        <v>421</v>
      </c>
      <c r="N78" s="182" t="s">
        <v>423</v>
      </c>
      <c r="O78" s="182" t="s">
        <v>387</v>
      </c>
      <c r="P78" s="182" t="s">
        <v>424</v>
      </c>
      <c r="Q78" s="182" t="s">
        <v>425</v>
      </c>
      <c r="R78" s="182" t="s">
        <v>426</v>
      </c>
      <c r="S78" s="182" t="s">
        <v>426</v>
      </c>
      <c r="T78" s="670"/>
      <c r="U78" s="635"/>
    </row>
    <row r="79" spans="1:21" x14ac:dyDescent="0.35">
      <c r="A79" s="1103" t="str">
        <f>B73</f>
        <v>EXTRA-urb.elettr1</v>
      </c>
      <c r="B79" s="172">
        <v>1</v>
      </c>
      <c r="C79" s="213"/>
      <c r="D79" s="125"/>
      <c r="E79" s="125"/>
      <c r="F79" s="213"/>
      <c r="G79" s="637"/>
      <c r="H79" s="127"/>
      <c r="I79" s="492"/>
      <c r="J79" s="638"/>
      <c r="K79" s="639"/>
      <c r="L79" s="492"/>
      <c r="M79" s="639"/>
      <c r="N79" s="179"/>
      <c r="O79" s="179"/>
      <c r="P79" s="492"/>
      <c r="Q79" s="492"/>
      <c r="R79" s="492"/>
      <c r="S79" s="492"/>
      <c r="T79" s="640"/>
      <c r="U79" s="634"/>
    </row>
    <row r="80" spans="1:21" x14ac:dyDescent="0.35">
      <c r="A80" s="1103"/>
      <c r="B80" s="173">
        <v>2</v>
      </c>
      <c r="C80" s="122"/>
      <c r="D80" s="112"/>
      <c r="E80" s="112"/>
      <c r="F80" s="122"/>
      <c r="G80" s="641"/>
      <c r="H80" s="122"/>
      <c r="I80" s="493"/>
      <c r="J80" s="642"/>
      <c r="K80" s="643"/>
      <c r="L80" s="493"/>
      <c r="M80" s="643"/>
      <c r="N80" s="170"/>
      <c r="O80" s="170"/>
      <c r="P80" s="493"/>
      <c r="Q80" s="493" t="s">
        <v>427</v>
      </c>
      <c r="R80" s="493"/>
      <c r="S80" s="493"/>
      <c r="T80" s="644"/>
      <c r="U80" s="634"/>
    </row>
    <row r="81" spans="1:21" x14ac:dyDescent="0.35">
      <c r="A81" s="1103"/>
      <c r="B81" s="173">
        <v>3</v>
      </c>
      <c r="C81" s="122"/>
      <c r="D81" s="112"/>
      <c r="E81" s="112"/>
      <c r="F81" s="122"/>
      <c r="G81" s="641"/>
      <c r="H81" s="122"/>
      <c r="I81" s="493"/>
      <c r="J81" s="642"/>
      <c r="K81" s="643"/>
      <c r="L81" s="493"/>
      <c r="M81" s="643"/>
      <c r="N81" s="170"/>
      <c r="O81" s="170"/>
      <c r="P81" s="493"/>
      <c r="Q81" s="493"/>
      <c r="R81" s="493"/>
      <c r="S81" s="493"/>
      <c r="T81" s="644"/>
      <c r="U81" s="634"/>
    </row>
    <row r="82" spans="1:21" x14ac:dyDescent="0.35">
      <c r="A82" s="1103"/>
      <c r="B82" s="173">
        <v>4</v>
      </c>
      <c r="C82" s="122"/>
      <c r="D82" s="112"/>
      <c r="E82" s="112"/>
      <c r="F82" s="122"/>
      <c r="G82" s="641"/>
      <c r="H82" s="122"/>
      <c r="I82" s="493"/>
      <c r="J82" s="642"/>
      <c r="K82" s="643"/>
      <c r="L82" s="493"/>
      <c r="M82" s="643"/>
      <c r="N82" s="170"/>
      <c r="O82" s="170"/>
      <c r="P82" s="493"/>
      <c r="Q82" s="493"/>
      <c r="R82" s="493"/>
      <c r="S82" s="493"/>
      <c r="T82" s="644"/>
      <c r="U82" s="634"/>
    </row>
    <row r="83" spans="1:21" x14ac:dyDescent="0.35">
      <c r="A83" s="1103"/>
      <c r="B83" s="173">
        <v>5</v>
      </c>
      <c r="C83" s="122"/>
      <c r="D83" s="112"/>
      <c r="E83" s="112"/>
      <c r="F83" s="122"/>
      <c r="G83" s="641"/>
      <c r="H83" s="122"/>
      <c r="I83" s="493"/>
      <c r="J83" s="642"/>
      <c r="K83" s="643"/>
      <c r="L83" s="493"/>
      <c r="M83" s="643"/>
      <c r="N83" s="170"/>
      <c r="O83" s="170"/>
      <c r="P83" s="493"/>
      <c r="Q83" s="493"/>
      <c r="R83" s="493"/>
      <c r="S83" s="493"/>
      <c r="T83" s="644"/>
      <c r="U83" s="634"/>
    </row>
    <row r="84" spans="1:21" x14ac:dyDescent="0.35">
      <c r="A84" s="1103"/>
      <c r="B84" s="173">
        <v>6</v>
      </c>
      <c r="C84" s="122"/>
      <c r="D84" s="112"/>
      <c r="E84" s="112"/>
      <c r="F84" s="122"/>
      <c r="G84" s="641"/>
      <c r="H84" s="122"/>
      <c r="I84" s="493"/>
      <c r="J84" s="642"/>
      <c r="K84" s="643"/>
      <c r="L84" s="493"/>
      <c r="M84" s="643"/>
      <c r="N84" s="170"/>
      <c r="O84" s="170"/>
      <c r="P84" s="493"/>
      <c r="Q84" s="493"/>
      <c r="R84" s="493"/>
      <c r="S84" s="493"/>
      <c r="T84" s="644"/>
      <c r="U84" s="634"/>
    </row>
    <row r="85" spans="1:21" x14ac:dyDescent="0.35">
      <c r="A85" s="1103"/>
      <c r="B85" s="173">
        <v>7</v>
      </c>
      <c r="C85" s="122"/>
      <c r="D85" s="112"/>
      <c r="E85" s="112"/>
      <c r="F85" s="122"/>
      <c r="G85" s="641"/>
      <c r="H85" s="122"/>
      <c r="I85" s="493"/>
      <c r="J85" s="642"/>
      <c r="K85" s="643"/>
      <c r="L85" s="493"/>
      <c r="M85" s="643"/>
      <c r="N85" s="170"/>
      <c r="O85" s="170"/>
      <c r="P85" s="493"/>
      <c r="Q85" s="493"/>
      <c r="R85" s="493"/>
      <c r="S85" s="493"/>
      <c r="T85" s="644"/>
      <c r="U85" s="634"/>
    </row>
    <row r="86" spans="1:21" x14ac:dyDescent="0.35">
      <c r="A86" s="1103"/>
      <c r="B86" s="173">
        <v>8</v>
      </c>
      <c r="C86" s="122"/>
      <c r="D86" s="112"/>
      <c r="E86" s="112"/>
      <c r="F86" s="122"/>
      <c r="G86" s="641"/>
      <c r="H86" s="122"/>
      <c r="I86" s="493"/>
      <c r="J86" s="642"/>
      <c r="K86" s="643"/>
      <c r="L86" s="493"/>
      <c r="M86" s="643"/>
      <c r="N86" s="170"/>
      <c r="O86" s="170"/>
      <c r="P86" s="493"/>
      <c r="Q86" s="493"/>
      <c r="R86" s="493"/>
      <c r="S86" s="493"/>
      <c r="T86" s="644"/>
      <c r="U86" s="634"/>
    </row>
    <row r="87" spans="1:21" x14ac:dyDescent="0.35">
      <c r="A87" s="1103"/>
      <c r="B87" s="173">
        <v>9</v>
      </c>
      <c r="C87" s="122"/>
      <c r="D87" s="112"/>
      <c r="E87" s="112"/>
      <c r="F87" s="122"/>
      <c r="G87" s="641"/>
      <c r="H87" s="122"/>
      <c r="I87" s="493"/>
      <c r="J87" s="642"/>
      <c r="K87" s="643"/>
      <c r="L87" s="493"/>
      <c r="M87" s="643"/>
      <c r="N87" s="170"/>
      <c r="O87" s="170"/>
      <c r="P87" s="493"/>
      <c r="Q87" s="493"/>
      <c r="R87" s="493"/>
      <c r="S87" s="493"/>
      <c r="T87" s="644"/>
      <c r="U87" s="634"/>
    </row>
    <row r="88" spans="1:21" ht="15" thickBot="1" x14ac:dyDescent="0.4">
      <c r="A88" s="1104"/>
      <c r="B88" s="174">
        <v>10</v>
      </c>
      <c r="C88" s="151"/>
      <c r="D88" s="149"/>
      <c r="E88" s="149"/>
      <c r="F88" s="151"/>
      <c r="G88" s="645"/>
      <c r="H88" s="151"/>
      <c r="I88" s="494"/>
      <c r="J88" s="646"/>
      <c r="K88" s="647"/>
      <c r="L88" s="494"/>
      <c r="M88" s="647"/>
      <c r="N88" s="171"/>
      <c r="O88" s="171"/>
      <c r="P88" s="494"/>
      <c r="Q88" s="494"/>
      <c r="R88" s="494"/>
      <c r="S88" s="494"/>
      <c r="T88" s="648"/>
      <c r="U88" s="634"/>
    </row>
    <row r="89" spans="1:21" ht="29.5" thickBot="1" x14ac:dyDescent="0.4">
      <c r="A89" s="157"/>
      <c r="B89" s="113"/>
      <c r="C89" s="113"/>
      <c r="D89" s="113"/>
      <c r="E89" s="551" t="s">
        <v>388</v>
      </c>
      <c r="F89" s="552">
        <f>COUNTA(F79:F88)</f>
        <v>0</v>
      </c>
      <c r="G89" s="553">
        <f>COUNTA(G79:G88)</f>
        <v>0</v>
      </c>
      <c r="H89" s="649"/>
      <c r="I89" s="649"/>
      <c r="J89" s="597" t="s">
        <v>627</v>
      </c>
      <c r="K89" s="599">
        <f>COUNTIF(K79:K88,"&lt;=31/12/2024")</f>
        <v>0</v>
      </c>
      <c r="L89" s="649"/>
      <c r="M89" s="155" t="s">
        <v>428</v>
      </c>
      <c r="N89" s="168">
        <f>SUM(N79:N88)</f>
        <v>0</v>
      </c>
      <c r="O89" s="169">
        <f>SUM(O79:O88)</f>
        <v>0</v>
      </c>
      <c r="P89" s="113"/>
      <c r="R89" s="113"/>
      <c r="S89" s="113"/>
      <c r="T89" s="650"/>
      <c r="U89" s="651"/>
    </row>
    <row r="90" spans="1:21" ht="15" thickBot="1" x14ac:dyDescent="0.4">
      <c r="A90" s="652"/>
      <c r="B90" s="653"/>
      <c r="C90" s="459"/>
      <c r="D90" s="459"/>
      <c r="E90" s="459"/>
      <c r="F90" s="653"/>
      <c r="G90" s="459"/>
      <c r="H90" s="459"/>
      <c r="I90" s="653"/>
      <c r="J90" s="653"/>
      <c r="K90" s="459"/>
      <c r="L90" s="459"/>
      <c r="M90" s="459"/>
      <c r="N90" s="459"/>
      <c r="O90" s="459"/>
      <c r="P90" s="459"/>
      <c r="Q90" s="459"/>
      <c r="R90" s="459"/>
      <c r="S90" s="654"/>
      <c r="T90" s="459"/>
      <c r="U90" s="655"/>
    </row>
    <row r="91" spans="1:21" ht="15" thickBot="1" x14ac:dyDescent="0.4">
      <c r="A91" s="629"/>
      <c r="B91" s="630"/>
      <c r="C91" s="631"/>
      <c r="D91" s="631"/>
      <c r="E91" s="631"/>
      <c r="F91" s="630"/>
      <c r="G91" s="631"/>
      <c r="H91" s="631"/>
      <c r="I91" s="630"/>
      <c r="J91" s="630"/>
      <c r="K91" s="631"/>
      <c r="L91" s="631"/>
      <c r="M91" s="631"/>
      <c r="N91" s="631"/>
      <c r="O91" s="631"/>
      <c r="P91" s="631"/>
      <c r="Q91" s="631"/>
      <c r="R91" s="631"/>
      <c r="S91" s="631"/>
      <c r="T91" s="631"/>
      <c r="U91" s="632"/>
    </row>
    <row r="92" spans="1:21" ht="27.5" thickBot="1" x14ac:dyDescent="0.4">
      <c r="A92" s="178" t="s">
        <v>9</v>
      </c>
      <c r="B92" s="1023" t="s">
        <v>125</v>
      </c>
      <c r="C92" s="1024"/>
      <c r="E92" s="1094" t="s">
        <v>389</v>
      </c>
      <c r="F92" s="1095"/>
      <c r="G92" s="1027">
        <f>VLOOKUP(B92,'EXTRAUrbano.Piano inv. forn '!$D$88:$AB$107,3,FALSE)</f>
        <v>0</v>
      </c>
      <c r="H92" s="1028"/>
      <c r="I92" s="102"/>
      <c r="J92" s="1094" t="s">
        <v>390</v>
      </c>
      <c r="K92" s="1095"/>
      <c r="L92" s="1027">
        <f>VLOOKUP(B92,'EXTRAUrbano.Piano inv. forn '!$D$88:$AB$107,4,FALSE)</f>
        <v>0</v>
      </c>
      <c r="M92" s="1028"/>
      <c r="O92" s="183" t="s">
        <v>391</v>
      </c>
      <c r="P92" s="633"/>
      <c r="R92" s="184" t="s">
        <v>392</v>
      </c>
      <c r="S92" s="1029"/>
      <c r="T92" s="1030"/>
      <c r="U92" s="634"/>
    </row>
    <row r="93" spans="1:21" ht="15" thickBot="1" x14ac:dyDescent="0.4">
      <c r="A93" s="157"/>
      <c r="B93" s="114"/>
      <c r="C93" s="114"/>
      <c r="E93" s="115"/>
      <c r="F93" s="115"/>
      <c r="G93" s="116"/>
      <c r="H93" s="116"/>
      <c r="I93" s="102"/>
      <c r="J93" s="115"/>
      <c r="K93" s="115"/>
      <c r="L93" s="116"/>
      <c r="M93" s="116"/>
      <c r="O93" s="117"/>
      <c r="R93" s="113"/>
      <c r="S93" s="605"/>
      <c r="U93" s="158"/>
    </row>
    <row r="94" spans="1:21" ht="28.5" customHeight="1" thickBot="1" x14ac:dyDescent="0.4">
      <c r="A94" s="1076" t="s">
        <v>393</v>
      </c>
      <c r="B94" s="1077"/>
      <c r="C94" s="1077"/>
      <c r="D94" s="1078"/>
      <c r="E94" s="1034">
        <f>VLOOKUP(B92,'EXTRAUrbano.Piano inv. forn '!$D$88:$AB$107,17,FALSE)</f>
        <v>0</v>
      </c>
      <c r="F94" s="1035"/>
      <c r="G94" s="1035"/>
      <c r="H94" s="1036"/>
      <c r="I94" s="102"/>
      <c r="J94" s="1079" t="s">
        <v>394</v>
      </c>
      <c r="K94" s="1080"/>
      <c r="L94" s="1034">
        <f>VLOOKUP(B92,'EXTRAUrbano.Piano inv. forn '!$D$88:$AB$107,19,FALSE)</f>
        <v>0</v>
      </c>
      <c r="M94" s="1036"/>
      <c r="N94" s="141"/>
      <c r="O94" s="514" t="s">
        <v>395</v>
      </c>
      <c r="P94" s="163">
        <f>L94+E94</f>
        <v>0</v>
      </c>
      <c r="R94" s="184" t="s">
        <v>396</v>
      </c>
      <c r="S94" s="1029"/>
      <c r="T94" s="1030"/>
      <c r="U94" s="158"/>
    </row>
    <row r="95" spans="1:21" ht="15" thickBot="1" x14ac:dyDescent="0.4">
      <c r="A95" s="164"/>
      <c r="B95" s="165"/>
      <c r="C95" s="165"/>
      <c r="D95" s="165"/>
      <c r="E95" s="166"/>
      <c r="F95" s="166"/>
      <c r="G95" s="166"/>
      <c r="H95" s="166"/>
      <c r="I95" s="102"/>
      <c r="J95" s="115"/>
      <c r="K95" s="115"/>
      <c r="L95" s="166"/>
      <c r="M95" s="166"/>
      <c r="N95" s="141"/>
      <c r="O95" s="113"/>
      <c r="P95" s="141"/>
      <c r="R95" s="113"/>
      <c r="S95" s="114"/>
      <c r="T95" s="114"/>
      <c r="U95" s="158"/>
    </row>
    <row r="96" spans="1:21" ht="58" x14ac:dyDescent="0.35">
      <c r="A96" s="1099" t="s">
        <v>397</v>
      </c>
      <c r="B96" s="1101" t="s">
        <v>398</v>
      </c>
      <c r="C96" s="1101" t="s">
        <v>399</v>
      </c>
      <c r="D96" s="180" t="s">
        <v>400</v>
      </c>
      <c r="E96" s="626" t="s">
        <v>401</v>
      </c>
      <c r="F96" s="180" t="s">
        <v>402</v>
      </c>
      <c r="G96" s="180" t="s">
        <v>403</v>
      </c>
      <c r="H96" s="181" t="s">
        <v>347</v>
      </c>
      <c r="I96" s="181" t="s">
        <v>404</v>
      </c>
      <c r="J96" s="181" t="s">
        <v>405</v>
      </c>
      <c r="K96" s="181" t="s">
        <v>406</v>
      </c>
      <c r="L96" s="181" t="s">
        <v>407</v>
      </c>
      <c r="M96" s="181" t="s">
        <v>408</v>
      </c>
      <c r="N96" s="181" t="s">
        <v>409</v>
      </c>
      <c r="O96" s="181" t="s">
        <v>410</v>
      </c>
      <c r="P96" s="181" t="s">
        <v>411</v>
      </c>
      <c r="Q96" s="181" t="s">
        <v>412</v>
      </c>
      <c r="R96" s="181" t="s">
        <v>413</v>
      </c>
      <c r="S96" s="181" t="s">
        <v>414</v>
      </c>
      <c r="T96" s="513" t="s">
        <v>415</v>
      </c>
      <c r="U96" s="635"/>
    </row>
    <row r="97" spans="1:21" ht="24.5" thickBot="1" x14ac:dyDescent="0.4">
      <c r="A97" s="1100"/>
      <c r="B97" s="1102"/>
      <c r="C97" s="1102"/>
      <c r="D97" s="182" t="s">
        <v>416</v>
      </c>
      <c r="E97" s="182" t="s">
        <v>432</v>
      </c>
      <c r="F97" s="182" t="s">
        <v>418</v>
      </c>
      <c r="G97" s="182" t="s">
        <v>418</v>
      </c>
      <c r="H97" s="182" t="s">
        <v>57</v>
      </c>
      <c r="I97" s="182" t="s">
        <v>433</v>
      </c>
      <c r="J97" s="182" t="s">
        <v>420</v>
      </c>
      <c r="K97" s="182" t="s">
        <v>421</v>
      </c>
      <c r="L97" s="182" t="s">
        <v>422</v>
      </c>
      <c r="M97" s="182" t="s">
        <v>421</v>
      </c>
      <c r="N97" s="182" t="s">
        <v>423</v>
      </c>
      <c r="O97" s="182" t="s">
        <v>387</v>
      </c>
      <c r="P97" s="182" t="s">
        <v>424</v>
      </c>
      <c r="Q97" s="182" t="s">
        <v>425</v>
      </c>
      <c r="R97" s="182" t="s">
        <v>426</v>
      </c>
      <c r="S97" s="182" t="s">
        <v>426</v>
      </c>
      <c r="T97" s="670"/>
      <c r="U97" s="635"/>
    </row>
    <row r="98" spans="1:21" x14ac:dyDescent="0.35">
      <c r="A98" s="1103" t="str">
        <f>B92</f>
        <v>EXTRA-urb.elettr1</v>
      </c>
      <c r="B98" s="172">
        <v>1</v>
      </c>
      <c r="C98" s="213"/>
      <c r="D98" s="125"/>
      <c r="E98" s="125"/>
      <c r="F98" s="213"/>
      <c r="G98" s="637"/>
      <c r="H98" s="127"/>
      <c r="I98" s="492"/>
      <c r="J98" s="638"/>
      <c r="K98" s="639"/>
      <c r="L98" s="492"/>
      <c r="M98" s="639"/>
      <c r="N98" s="179"/>
      <c r="O98" s="179"/>
      <c r="P98" s="492"/>
      <c r="Q98" s="492"/>
      <c r="R98" s="492"/>
      <c r="S98" s="492"/>
      <c r="T98" s="640"/>
      <c r="U98" s="634"/>
    </row>
    <row r="99" spans="1:21" x14ac:dyDescent="0.35">
      <c r="A99" s="1103"/>
      <c r="B99" s="173">
        <v>2</v>
      </c>
      <c r="C99" s="122"/>
      <c r="D99" s="112"/>
      <c r="E99" s="112"/>
      <c r="F99" s="122"/>
      <c r="G99" s="641"/>
      <c r="H99" s="122"/>
      <c r="I99" s="493"/>
      <c r="J99" s="642"/>
      <c r="K99" s="643"/>
      <c r="L99" s="493"/>
      <c r="M99" s="643"/>
      <c r="N99" s="170"/>
      <c r="O99" s="170"/>
      <c r="P99" s="493"/>
      <c r="Q99" s="493" t="s">
        <v>427</v>
      </c>
      <c r="R99" s="493"/>
      <c r="S99" s="493"/>
      <c r="T99" s="644"/>
      <c r="U99" s="634"/>
    </row>
    <row r="100" spans="1:21" x14ac:dyDescent="0.35">
      <c r="A100" s="1103"/>
      <c r="B100" s="173">
        <v>3</v>
      </c>
      <c r="C100" s="122"/>
      <c r="D100" s="112"/>
      <c r="E100" s="112"/>
      <c r="F100" s="122"/>
      <c r="G100" s="641"/>
      <c r="H100" s="122"/>
      <c r="I100" s="493"/>
      <c r="J100" s="642"/>
      <c r="K100" s="643"/>
      <c r="L100" s="493"/>
      <c r="M100" s="643"/>
      <c r="N100" s="170"/>
      <c r="O100" s="170"/>
      <c r="P100" s="493"/>
      <c r="Q100" s="493"/>
      <c r="R100" s="493"/>
      <c r="S100" s="493"/>
      <c r="T100" s="644"/>
      <c r="U100" s="634"/>
    </row>
    <row r="101" spans="1:21" x14ac:dyDescent="0.35">
      <c r="A101" s="1103"/>
      <c r="B101" s="173">
        <v>4</v>
      </c>
      <c r="C101" s="122"/>
      <c r="D101" s="112"/>
      <c r="E101" s="112"/>
      <c r="F101" s="122"/>
      <c r="G101" s="641"/>
      <c r="H101" s="122"/>
      <c r="I101" s="493"/>
      <c r="J101" s="642"/>
      <c r="K101" s="643"/>
      <c r="L101" s="493"/>
      <c r="M101" s="643"/>
      <c r="N101" s="170"/>
      <c r="O101" s="170"/>
      <c r="P101" s="493"/>
      <c r="Q101" s="493"/>
      <c r="R101" s="493"/>
      <c r="S101" s="493"/>
      <c r="T101" s="644"/>
      <c r="U101" s="634"/>
    </row>
    <row r="102" spans="1:21" x14ac:dyDescent="0.35">
      <c r="A102" s="1103"/>
      <c r="B102" s="173">
        <v>5</v>
      </c>
      <c r="C102" s="122"/>
      <c r="D102" s="112"/>
      <c r="E102" s="112"/>
      <c r="F102" s="122"/>
      <c r="G102" s="641"/>
      <c r="H102" s="122"/>
      <c r="I102" s="493"/>
      <c r="J102" s="642"/>
      <c r="K102" s="643"/>
      <c r="L102" s="493"/>
      <c r="M102" s="643"/>
      <c r="N102" s="170"/>
      <c r="O102" s="170"/>
      <c r="P102" s="493"/>
      <c r="Q102" s="493"/>
      <c r="R102" s="493"/>
      <c r="S102" s="493"/>
      <c r="T102" s="644"/>
      <c r="U102" s="634"/>
    </row>
    <row r="103" spans="1:21" x14ac:dyDescent="0.35">
      <c r="A103" s="1103"/>
      <c r="B103" s="173">
        <v>6</v>
      </c>
      <c r="C103" s="122"/>
      <c r="D103" s="112"/>
      <c r="E103" s="112"/>
      <c r="F103" s="122"/>
      <c r="G103" s="641"/>
      <c r="H103" s="122"/>
      <c r="I103" s="493"/>
      <c r="J103" s="642"/>
      <c r="K103" s="643"/>
      <c r="L103" s="493"/>
      <c r="M103" s="643"/>
      <c r="N103" s="170"/>
      <c r="O103" s="170"/>
      <c r="P103" s="493"/>
      <c r="Q103" s="493"/>
      <c r="R103" s="493"/>
      <c r="S103" s="493"/>
      <c r="T103" s="644"/>
      <c r="U103" s="634"/>
    </row>
    <row r="104" spans="1:21" x14ac:dyDescent="0.35">
      <c r="A104" s="1103"/>
      <c r="B104" s="173">
        <v>7</v>
      </c>
      <c r="C104" s="122"/>
      <c r="D104" s="112"/>
      <c r="E104" s="112"/>
      <c r="F104" s="122"/>
      <c r="G104" s="641"/>
      <c r="H104" s="122"/>
      <c r="I104" s="493"/>
      <c r="J104" s="642"/>
      <c r="K104" s="643"/>
      <c r="L104" s="493"/>
      <c r="M104" s="643"/>
      <c r="N104" s="170"/>
      <c r="O104" s="170"/>
      <c r="P104" s="493"/>
      <c r="Q104" s="493"/>
      <c r="R104" s="493"/>
      <c r="S104" s="493"/>
      <c r="T104" s="644"/>
      <c r="U104" s="634"/>
    </row>
    <row r="105" spans="1:21" x14ac:dyDescent="0.35">
      <c r="A105" s="1103"/>
      <c r="B105" s="173">
        <v>8</v>
      </c>
      <c r="C105" s="122"/>
      <c r="D105" s="112"/>
      <c r="E105" s="112"/>
      <c r="F105" s="122"/>
      <c r="G105" s="641"/>
      <c r="H105" s="122"/>
      <c r="I105" s="493"/>
      <c r="J105" s="642"/>
      <c r="K105" s="643"/>
      <c r="L105" s="493"/>
      <c r="M105" s="643"/>
      <c r="N105" s="170"/>
      <c r="O105" s="170"/>
      <c r="P105" s="493"/>
      <c r="Q105" s="493"/>
      <c r="R105" s="493"/>
      <c r="S105" s="493"/>
      <c r="T105" s="644"/>
      <c r="U105" s="634"/>
    </row>
    <row r="106" spans="1:21" x14ac:dyDescent="0.35">
      <c r="A106" s="1103"/>
      <c r="B106" s="173">
        <v>9</v>
      </c>
      <c r="C106" s="122"/>
      <c r="D106" s="112"/>
      <c r="E106" s="112"/>
      <c r="F106" s="122"/>
      <c r="G106" s="641"/>
      <c r="H106" s="122"/>
      <c r="I106" s="493"/>
      <c r="J106" s="642"/>
      <c r="K106" s="643"/>
      <c r="L106" s="493"/>
      <c r="M106" s="643"/>
      <c r="N106" s="170"/>
      <c r="O106" s="170"/>
      <c r="P106" s="493"/>
      <c r="Q106" s="493"/>
      <c r="R106" s="493"/>
      <c r="S106" s="493"/>
      <c r="T106" s="644"/>
      <c r="U106" s="634"/>
    </row>
    <row r="107" spans="1:21" ht="15" thickBot="1" x14ac:dyDescent="0.4">
      <c r="A107" s="1104"/>
      <c r="B107" s="174">
        <v>10</v>
      </c>
      <c r="C107" s="151"/>
      <c r="D107" s="149"/>
      <c r="E107" s="149"/>
      <c r="F107" s="151"/>
      <c r="G107" s="645"/>
      <c r="H107" s="151"/>
      <c r="I107" s="494"/>
      <c r="J107" s="646"/>
      <c r="K107" s="647"/>
      <c r="L107" s="494"/>
      <c r="M107" s="647"/>
      <c r="N107" s="171"/>
      <c r="O107" s="171"/>
      <c r="P107" s="494"/>
      <c r="Q107" s="494"/>
      <c r="R107" s="494"/>
      <c r="S107" s="494"/>
      <c r="T107" s="648"/>
      <c r="U107" s="634"/>
    </row>
    <row r="108" spans="1:21" ht="29.5" thickBot="1" x14ac:dyDescent="0.4">
      <c r="A108" s="157"/>
      <c r="B108" s="113"/>
      <c r="C108" s="113"/>
      <c r="D108" s="113"/>
      <c r="E108" s="551" t="s">
        <v>388</v>
      </c>
      <c r="F108" s="552">
        <f>COUNTA(F98:F107)</f>
        <v>0</v>
      </c>
      <c r="G108" s="553">
        <f>COUNTA(G98:G107)</f>
        <v>0</v>
      </c>
      <c r="H108" s="649"/>
      <c r="I108" s="649"/>
      <c r="J108" s="597" t="s">
        <v>627</v>
      </c>
      <c r="K108" s="599">
        <f>COUNTIF(K98:K107,"&lt;=31/12/2024")</f>
        <v>0</v>
      </c>
      <c r="L108" s="649"/>
      <c r="M108" s="155" t="s">
        <v>428</v>
      </c>
      <c r="N108" s="168">
        <f>SUM(N98:N107)</f>
        <v>0</v>
      </c>
      <c r="O108" s="169">
        <f>SUM(O98:O107)</f>
        <v>0</v>
      </c>
      <c r="P108" s="113"/>
      <c r="R108" s="113"/>
      <c r="S108" s="113"/>
      <c r="T108" s="650"/>
      <c r="U108" s="651"/>
    </row>
    <row r="109" spans="1:21" ht="15" thickBot="1" x14ac:dyDescent="0.4">
      <c r="A109" s="652"/>
      <c r="B109" s="653"/>
      <c r="C109" s="459"/>
      <c r="D109" s="459"/>
      <c r="E109" s="459"/>
      <c r="F109" s="653"/>
      <c r="G109" s="459"/>
      <c r="H109" s="459"/>
      <c r="I109" s="653"/>
      <c r="J109" s="653"/>
      <c r="K109" s="459"/>
      <c r="L109" s="459"/>
      <c r="M109" s="459"/>
      <c r="N109" s="459"/>
      <c r="O109" s="459"/>
      <c r="P109" s="459"/>
      <c r="Q109" s="459"/>
      <c r="R109" s="459"/>
      <c r="S109" s="654"/>
      <c r="T109" s="459"/>
      <c r="U109" s="655"/>
    </row>
    <row r="110" spans="1:21" ht="15" thickBot="1" x14ac:dyDescent="0.4">
      <c r="A110" s="629"/>
      <c r="B110" s="630"/>
      <c r="C110" s="631"/>
      <c r="D110" s="631"/>
      <c r="E110" s="631"/>
      <c r="F110" s="630"/>
      <c r="G110" s="631"/>
      <c r="H110" s="631"/>
      <c r="I110" s="630"/>
      <c r="J110" s="630"/>
      <c r="K110" s="631"/>
      <c r="L110" s="631"/>
      <c r="M110" s="631"/>
      <c r="N110" s="631"/>
      <c r="O110" s="631"/>
      <c r="P110" s="631"/>
      <c r="Q110" s="631"/>
      <c r="R110" s="631"/>
      <c r="S110" s="631"/>
      <c r="T110" s="631"/>
      <c r="U110" s="632"/>
    </row>
    <row r="111" spans="1:21" ht="27.5" thickBot="1" x14ac:dyDescent="0.4">
      <c r="A111" s="178" t="s">
        <v>9</v>
      </c>
      <c r="B111" s="1023" t="s">
        <v>125</v>
      </c>
      <c r="C111" s="1024"/>
      <c r="E111" s="1094" t="s">
        <v>389</v>
      </c>
      <c r="F111" s="1095"/>
      <c r="G111" s="1027">
        <f>VLOOKUP(B111,'EXTRAUrbano.Piano inv. forn '!$D$88:$AB$107,3,FALSE)</f>
        <v>0</v>
      </c>
      <c r="H111" s="1028"/>
      <c r="I111" s="102"/>
      <c r="J111" s="1094" t="s">
        <v>390</v>
      </c>
      <c r="K111" s="1095"/>
      <c r="L111" s="1027">
        <f>VLOOKUP(B111,'EXTRAUrbano.Piano inv. forn '!$D$88:$AB$107,4,FALSE)</f>
        <v>0</v>
      </c>
      <c r="M111" s="1028"/>
      <c r="O111" s="183" t="s">
        <v>391</v>
      </c>
      <c r="P111" s="633"/>
      <c r="R111" s="184" t="s">
        <v>392</v>
      </c>
      <c r="S111" s="1029"/>
      <c r="T111" s="1030"/>
      <c r="U111" s="634"/>
    </row>
    <row r="112" spans="1:21" ht="15" thickBot="1" x14ac:dyDescent="0.4">
      <c r="A112" s="157"/>
      <c r="B112" s="114"/>
      <c r="C112" s="114"/>
      <c r="E112" s="115"/>
      <c r="F112" s="115"/>
      <c r="G112" s="116"/>
      <c r="H112" s="116"/>
      <c r="I112" s="102"/>
      <c r="J112" s="115"/>
      <c r="K112" s="115"/>
      <c r="L112" s="116"/>
      <c r="M112" s="116"/>
      <c r="O112" s="117"/>
      <c r="R112" s="113"/>
      <c r="S112" s="605"/>
      <c r="U112" s="158"/>
    </row>
    <row r="113" spans="1:21" ht="28.5" customHeight="1" thickBot="1" x14ac:dyDescent="0.4">
      <c r="A113" s="1076" t="s">
        <v>393</v>
      </c>
      <c r="B113" s="1077"/>
      <c r="C113" s="1077"/>
      <c r="D113" s="1078"/>
      <c r="E113" s="1034">
        <f>VLOOKUP(B111,'EXTRAUrbano.Piano inv. forn '!$D$88:$AB$107,17,FALSE)</f>
        <v>0</v>
      </c>
      <c r="F113" s="1035"/>
      <c r="G113" s="1035"/>
      <c r="H113" s="1036"/>
      <c r="I113" s="102"/>
      <c r="J113" s="1079" t="s">
        <v>394</v>
      </c>
      <c r="K113" s="1080"/>
      <c r="L113" s="1034">
        <f>VLOOKUP(B111,'EXTRAUrbano.Piano inv. forn '!$D$88:$AB$107,19,FALSE)</f>
        <v>0</v>
      </c>
      <c r="M113" s="1036"/>
      <c r="N113" s="141"/>
      <c r="O113" s="514" t="s">
        <v>395</v>
      </c>
      <c r="P113" s="163">
        <f>L113+E113</f>
        <v>0</v>
      </c>
      <c r="R113" s="184" t="s">
        <v>396</v>
      </c>
      <c r="S113" s="1029"/>
      <c r="T113" s="1030"/>
      <c r="U113" s="158"/>
    </row>
    <row r="114" spans="1:21" ht="15" thickBot="1" x14ac:dyDescent="0.4">
      <c r="A114" s="164"/>
      <c r="B114" s="165"/>
      <c r="C114" s="165"/>
      <c r="D114" s="165"/>
      <c r="E114" s="166"/>
      <c r="F114" s="166"/>
      <c r="G114" s="166"/>
      <c r="H114" s="166"/>
      <c r="I114" s="102"/>
      <c r="J114" s="115"/>
      <c r="K114" s="115"/>
      <c r="L114" s="166"/>
      <c r="M114" s="166"/>
      <c r="N114" s="141"/>
      <c r="O114" s="113"/>
      <c r="P114" s="141"/>
      <c r="R114" s="113"/>
      <c r="S114" s="114"/>
      <c r="T114" s="114"/>
      <c r="U114" s="158"/>
    </row>
    <row r="115" spans="1:21" ht="58" x14ac:dyDescent="0.35">
      <c r="A115" s="1099" t="s">
        <v>397</v>
      </c>
      <c r="B115" s="1101" t="s">
        <v>398</v>
      </c>
      <c r="C115" s="1101" t="s">
        <v>399</v>
      </c>
      <c r="D115" s="180" t="s">
        <v>400</v>
      </c>
      <c r="E115" s="626" t="s">
        <v>401</v>
      </c>
      <c r="F115" s="180" t="s">
        <v>402</v>
      </c>
      <c r="G115" s="180" t="s">
        <v>403</v>
      </c>
      <c r="H115" s="181" t="s">
        <v>347</v>
      </c>
      <c r="I115" s="181" t="s">
        <v>404</v>
      </c>
      <c r="J115" s="181" t="s">
        <v>405</v>
      </c>
      <c r="K115" s="181" t="s">
        <v>406</v>
      </c>
      <c r="L115" s="181" t="s">
        <v>407</v>
      </c>
      <c r="M115" s="181" t="s">
        <v>408</v>
      </c>
      <c r="N115" s="181" t="s">
        <v>409</v>
      </c>
      <c r="O115" s="181" t="s">
        <v>410</v>
      </c>
      <c r="P115" s="181" t="s">
        <v>411</v>
      </c>
      <c r="Q115" s="181" t="s">
        <v>412</v>
      </c>
      <c r="R115" s="181" t="s">
        <v>413</v>
      </c>
      <c r="S115" s="181" t="s">
        <v>414</v>
      </c>
      <c r="T115" s="513" t="s">
        <v>415</v>
      </c>
      <c r="U115" s="635"/>
    </row>
    <row r="116" spans="1:21" ht="24.5" thickBot="1" x14ac:dyDescent="0.4">
      <c r="A116" s="1100"/>
      <c r="B116" s="1102"/>
      <c r="C116" s="1102"/>
      <c r="D116" s="182" t="s">
        <v>416</v>
      </c>
      <c r="E116" s="182" t="s">
        <v>432</v>
      </c>
      <c r="F116" s="182" t="s">
        <v>418</v>
      </c>
      <c r="G116" s="182" t="s">
        <v>418</v>
      </c>
      <c r="H116" s="182" t="s">
        <v>57</v>
      </c>
      <c r="I116" s="182" t="s">
        <v>433</v>
      </c>
      <c r="J116" s="182" t="s">
        <v>420</v>
      </c>
      <c r="K116" s="182" t="s">
        <v>421</v>
      </c>
      <c r="L116" s="182" t="s">
        <v>422</v>
      </c>
      <c r="M116" s="182" t="s">
        <v>421</v>
      </c>
      <c r="N116" s="182" t="s">
        <v>423</v>
      </c>
      <c r="O116" s="182" t="s">
        <v>387</v>
      </c>
      <c r="P116" s="182" t="s">
        <v>424</v>
      </c>
      <c r="Q116" s="182" t="s">
        <v>425</v>
      </c>
      <c r="R116" s="182" t="s">
        <v>426</v>
      </c>
      <c r="S116" s="182" t="s">
        <v>426</v>
      </c>
      <c r="T116" s="670"/>
      <c r="U116" s="635"/>
    </row>
    <row r="117" spans="1:21" x14ac:dyDescent="0.35">
      <c r="A117" s="1103" t="str">
        <f>B111</f>
        <v>EXTRA-urb.elettr1</v>
      </c>
      <c r="B117" s="172">
        <v>1</v>
      </c>
      <c r="C117" s="213"/>
      <c r="D117" s="125"/>
      <c r="E117" s="125"/>
      <c r="F117" s="213"/>
      <c r="G117" s="637"/>
      <c r="H117" s="127"/>
      <c r="I117" s="492"/>
      <c r="J117" s="638"/>
      <c r="K117" s="639"/>
      <c r="L117" s="492"/>
      <c r="M117" s="639"/>
      <c r="N117" s="179"/>
      <c r="O117" s="179"/>
      <c r="P117" s="492"/>
      <c r="Q117" s="492"/>
      <c r="R117" s="492"/>
      <c r="S117" s="492"/>
      <c r="T117" s="640"/>
      <c r="U117" s="634"/>
    </row>
    <row r="118" spans="1:21" x14ac:dyDescent="0.35">
      <c r="A118" s="1103"/>
      <c r="B118" s="173">
        <v>2</v>
      </c>
      <c r="C118" s="122"/>
      <c r="D118" s="112"/>
      <c r="E118" s="112"/>
      <c r="F118" s="122"/>
      <c r="G118" s="641"/>
      <c r="H118" s="122"/>
      <c r="I118" s="493"/>
      <c r="J118" s="642"/>
      <c r="K118" s="643"/>
      <c r="L118" s="493"/>
      <c r="M118" s="643"/>
      <c r="N118" s="170"/>
      <c r="O118" s="170"/>
      <c r="P118" s="493"/>
      <c r="Q118" s="493" t="s">
        <v>427</v>
      </c>
      <c r="R118" s="493"/>
      <c r="S118" s="493"/>
      <c r="T118" s="644"/>
      <c r="U118" s="634"/>
    </row>
    <row r="119" spans="1:21" x14ac:dyDescent="0.35">
      <c r="A119" s="1103"/>
      <c r="B119" s="173">
        <v>3</v>
      </c>
      <c r="C119" s="122"/>
      <c r="D119" s="112"/>
      <c r="E119" s="112"/>
      <c r="F119" s="122"/>
      <c r="G119" s="641"/>
      <c r="H119" s="122"/>
      <c r="I119" s="493"/>
      <c r="J119" s="642"/>
      <c r="K119" s="643"/>
      <c r="L119" s="493"/>
      <c r="M119" s="643"/>
      <c r="N119" s="170"/>
      <c r="O119" s="170"/>
      <c r="P119" s="493"/>
      <c r="Q119" s="493"/>
      <c r="R119" s="493"/>
      <c r="S119" s="493"/>
      <c r="T119" s="644"/>
      <c r="U119" s="634"/>
    </row>
    <row r="120" spans="1:21" x14ac:dyDescent="0.35">
      <c r="A120" s="1103"/>
      <c r="B120" s="173">
        <v>4</v>
      </c>
      <c r="C120" s="122"/>
      <c r="D120" s="112"/>
      <c r="E120" s="112"/>
      <c r="F120" s="122"/>
      <c r="G120" s="641"/>
      <c r="H120" s="122"/>
      <c r="I120" s="493"/>
      <c r="J120" s="642"/>
      <c r="K120" s="643"/>
      <c r="L120" s="493"/>
      <c r="M120" s="643"/>
      <c r="N120" s="170"/>
      <c r="O120" s="170"/>
      <c r="P120" s="493"/>
      <c r="Q120" s="493"/>
      <c r="R120" s="493"/>
      <c r="S120" s="493"/>
      <c r="T120" s="644"/>
      <c r="U120" s="634"/>
    </row>
    <row r="121" spans="1:21" x14ac:dyDescent="0.35">
      <c r="A121" s="1103"/>
      <c r="B121" s="173">
        <v>5</v>
      </c>
      <c r="C121" s="122"/>
      <c r="D121" s="112"/>
      <c r="E121" s="112"/>
      <c r="F121" s="122"/>
      <c r="G121" s="641"/>
      <c r="H121" s="122"/>
      <c r="I121" s="493"/>
      <c r="J121" s="642"/>
      <c r="K121" s="643"/>
      <c r="L121" s="493"/>
      <c r="M121" s="643"/>
      <c r="N121" s="170"/>
      <c r="O121" s="170"/>
      <c r="P121" s="493"/>
      <c r="Q121" s="493"/>
      <c r="R121" s="493"/>
      <c r="S121" s="493"/>
      <c r="T121" s="644"/>
      <c r="U121" s="634"/>
    </row>
    <row r="122" spans="1:21" x14ac:dyDescent="0.35">
      <c r="A122" s="1103"/>
      <c r="B122" s="173">
        <v>6</v>
      </c>
      <c r="C122" s="122"/>
      <c r="D122" s="112"/>
      <c r="E122" s="112"/>
      <c r="F122" s="122"/>
      <c r="G122" s="641"/>
      <c r="H122" s="122"/>
      <c r="I122" s="493"/>
      <c r="J122" s="642"/>
      <c r="K122" s="643"/>
      <c r="L122" s="493"/>
      <c r="M122" s="643"/>
      <c r="N122" s="170"/>
      <c r="O122" s="170"/>
      <c r="P122" s="493"/>
      <c r="Q122" s="493"/>
      <c r="R122" s="493"/>
      <c r="S122" s="493"/>
      <c r="T122" s="644"/>
      <c r="U122" s="634"/>
    </row>
    <row r="123" spans="1:21" x14ac:dyDescent="0.35">
      <c r="A123" s="1103"/>
      <c r="B123" s="173">
        <v>7</v>
      </c>
      <c r="C123" s="122"/>
      <c r="D123" s="112"/>
      <c r="E123" s="112"/>
      <c r="F123" s="122"/>
      <c r="G123" s="641"/>
      <c r="H123" s="122"/>
      <c r="I123" s="493"/>
      <c r="J123" s="642"/>
      <c r="K123" s="643"/>
      <c r="L123" s="493"/>
      <c r="M123" s="643"/>
      <c r="N123" s="170"/>
      <c r="O123" s="170"/>
      <c r="P123" s="493"/>
      <c r="Q123" s="493"/>
      <c r="R123" s="493"/>
      <c r="S123" s="493"/>
      <c r="T123" s="644"/>
      <c r="U123" s="634"/>
    </row>
    <row r="124" spans="1:21" x14ac:dyDescent="0.35">
      <c r="A124" s="1103"/>
      <c r="B124" s="173">
        <v>8</v>
      </c>
      <c r="C124" s="122"/>
      <c r="D124" s="112"/>
      <c r="E124" s="112"/>
      <c r="F124" s="122"/>
      <c r="G124" s="641"/>
      <c r="H124" s="122"/>
      <c r="I124" s="493"/>
      <c r="J124" s="642"/>
      <c r="K124" s="643"/>
      <c r="L124" s="493"/>
      <c r="M124" s="643"/>
      <c r="N124" s="170"/>
      <c r="O124" s="170"/>
      <c r="P124" s="493"/>
      <c r="Q124" s="493"/>
      <c r="R124" s="493"/>
      <c r="S124" s="493"/>
      <c r="T124" s="644"/>
      <c r="U124" s="634"/>
    </row>
    <row r="125" spans="1:21" x14ac:dyDescent="0.35">
      <c r="A125" s="1103"/>
      <c r="B125" s="173">
        <v>9</v>
      </c>
      <c r="C125" s="122"/>
      <c r="D125" s="112"/>
      <c r="E125" s="112"/>
      <c r="F125" s="122"/>
      <c r="G125" s="641"/>
      <c r="H125" s="122"/>
      <c r="I125" s="493"/>
      <c r="J125" s="642"/>
      <c r="K125" s="643"/>
      <c r="L125" s="493"/>
      <c r="M125" s="643"/>
      <c r="N125" s="170"/>
      <c r="O125" s="170"/>
      <c r="P125" s="493"/>
      <c r="Q125" s="493"/>
      <c r="R125" s="493"/>
      <c r="S125" s="493"/>
      <c r="T125" s="644"/>
      <c r="U125" s="634"/>
    </row>
    <row r="126" spans="1:21" ht="15" thickBot="1" x14ac:dyDescent="0.4">
      <c r="A126" s="1104"/>
      <c r="B126" s="174">
        <v>10</v>
      </c>
      <c r="C126" s="151"/>
      <c r="D126" s="149"/>
      <c r="E126" s="149"/>
      <c r="F126" s="151"/>
      <c r="G126" s="645"/>
      <c r="H126" s="151"/>
      <c r="I126" s="494"/>
      <c r="J126" s="646"/>
      <c r="K126" s="647"/>
      <c r="L126" s="494"/>
      <c r="M126" s="647"/>
      <c r="N126" s="171"/>
      <c r="O126" s="171"/>
      <c r="P126" s="494"/>
      <c r="Q126" s="494"/>
      <c r="R126" s="494"/>
      <c r="S126" s="494"/>
      <c r="T126" s="648"/>
      <c r="U126" s="634"/>
    </row>
    <row r="127" spans="1:21" ht="29.5" thickBot="1" x14ac:dyDescent="0.4">
      <c r="A127" s="157"/>
      <c r="B127" s="113"/>
      <c r="C127" s="113"/>
      <c r="D127" s="113"/>
      <c r="E127" s="551" t="s">
        <v>388</v>
      </c>
      <c r="F127" s="552">
        <f>COUNTA(F117:F126)</f>
        <v>0</v>
      </c>
      <c r="G127" s="553">
        <f>COUNTA(G117:G126)</f>
        <v>0</v>
      </c>
      <c r="H127" s="649"/>
      <c r="I127" s="649"/>
      <c r="J127" s="597" t="s">
        <v>627</v>
      </c>
      <c r="K127" s="599">
        <f>COUNTIF(K117:K126,"&lt;=31/12/2024")</f>
        <v>0</v>
      </c>
      <c r="L127" s="649"/>
      <c r="M127" s="155" t="s">
        <v>428</v>
      </c>
      <c r="N127" s="168">
        <f>SUM(N117:N126)</f>
        <v>0</v>
      </c>
      <c r="O127" s="169">
        <f>SUM(O117:O126)</f>
        <v>0</v>
      </c>
      <c r="P127" s="113"/>
      <c r="R127" s="113"/>
      <c r="S127" s="113"/>
      <c r="T127" s="650"/>
      <c r="U127" s="651"/>
    </row>
    <row r="128" spans="1:21" ht="15" thickBot="1" x14ac:dyDescent="0.4">
      <c r="A128" s="652"/>
      <c r="B128" s="653"/>
      <c r="C128" s="459"/>
      <c r="D128" s="459"/>
      <c r="E128" s="459"/>
      <c r="F128" s="653"/>
      <c r="G128" s="459"/>
      <c r="H128" s="459"/>
      <c r="I128" s="653"/>
      <c r="J128" s="653"/>
      <c r="K128" s="459"/>
      <c r="L128" s="459"/>
      <c r="M128" s="459"/>
      <c r="N128" s="459"/>
      <c r="O128" s="459"/>
      <c r="P128" s="459"/>
      <c r="Q128" s="459"/>
      <c r="R128" s="459"/>
      <c r="S128" s="654"/>
      <c r="T128" s="459"/>
      <c r="U128" s="655"/>
    </row>
    <row r="129" spans="1:21" ht="15" thickBot="1" x14ac:dyDescent="0.4">
      <c r="A129" s="629"/>
      <c r="B129" s="630"/>
      <c r="C129" s="631"/>
      <c r="D129" s="631"/>
      <c r="E129" s="631"/>
      <c r="F129" s="630"/>
      <c r="G129" s="631"/>
      <c r="H129" s="631"/>
      <c r="I129" s="630"/>
      <c r="J129" s="630"/>
      <c r="K129" s="631"/>
      <c r="L129" s="631"/>
      <c r="M129" s="631"/>
      <c r="N129" s="631"/>
      <c r="O129" s="631"/>
      <c r="P129" s="631"/>
      <c r="Q129" s="631"/>
      <c r="R129" s="631"/>
      <c r="S129" s="631"/>
      <c r="T129" s="631"/>
      <c r="U129" s="632"/>
    </row>
    <row r="130" spans="1:21" ht="27.5" thickBot="1" x14ac:dyDescent="0.4">
      <c r="A130" s="178" t="s">
        <v>9</v>
      </c>
      <c r="B130" s="1023" t="s">
        <v>125</v>
      </c>
      <c r="C130" s="1024"/>
      <c r="E130" s="1094" t="s">
        <v>389</v>
      </c>
      <c r="F130" s="1095"/>
      <c r="G130" s="1027">
        <f>VLOOKUP(B130,'EXTRAUrbano.Piano inv. forn '!$D$88:$AB$107,3,FALSE)</f>
        <v>0</v>
      </c>
      <c r="H130" s="1028"/>
      <c r="I130" s="102"/>
      <c r="J130" s="1094" t="s">
        <v>390</v>
      </c>
      <c r="K130" s="1095"/>
      <c r="L130" s="1027">
        <f>VLOOKUP(B130,'EXTRAUrbano.Piano inv. forn '!$D$88:$AB$107,4,FALSE)</f>
        <v>0</v>
      </c>
      <c r="M130" s="1028"/>
      <c r="O130" s="183" t="s">
        <v>391</v>
      </c>
      <c r="P130" s="633"/>
      <c r="R130" s="184" t="s">
        <v>392</v>
      </c>
      <c r="S130" s="1029"/>
      <c r="T130" s="1030"/>
      <c r="U130" s="634"/>
    </row>
    <row r="131" spans="1:21" ht="15" thickBot="1" x14ac:dyDescent="0.4">
      <c r="A131" s="157"/>
      <c r="B131" s="114"/>
      <c r="C131" s="114"/>
      <c r="E131" s="115"/>
      <c r="F131" s="115"/>
      <c r="G131" s="116"/>
      <c r="H131" s="116"/>
      <c r="I131" s="102"/>
      <c r="J131" s="115"/>
      <c r="K131" s="115"/>
      <c r="L131" s="116"/>
      <c r="M131" s="116"/>
      <c r="O131" s="117"/>
      <c r="R131" s="113"/>
      <c r="S131" s="605"/>
      <c r="U131" s="158"/>
    </row>
    <row r="132" spans="1:21" ht="28.5" customHeight="1" thickBot="1" x14ac:dyDescent="0.4">
      <c r="A132" s="1076" t="s">
        <v>393</v>
      </c>
      <c r="B132" s="1077"/>
      <c r="C132" s="1077"/>
      <c r="D132" s="1078"/>
      <c r="E132" s="1034">
        <f>VLOOKUP(B130,'EXTRAUrbano.Piano inv. forn '!$D$88:$AB$107,17,FALSE)</f>
        <v>0</v>
      </c>
      <c r="F132" s="1035"/>
      <c r="G132" s="1035"/>
      <c r="H132" s="1036"/>
      <c r="I132" s="102"/>
      <c r="J132" s="1079" t="s">
        <v>394</v>
      </c>
      <c r="K132" s="1080"/>
      <c r="L132" s="1034">
        <f>VLOOKUP(B130,'EXTRAUrbano.Piano inv. forn '!$D$88:$AB$107,19,FALSE)</f>
        <v>0</v>
      </c>
      <c r="M132" s="1036"/>
      <c r="N132" s="141"/>
      <c r="O132" s="514" t="s">
        <v>395</v>
      </c>
      <c r="P132" s="163">
        <f>L132+E132</f>
        <v>0</v>
      </c>
      <c r="R132" s="184" t="s">
        <v>396</v>
      </c>
      <c r="S132" s="1029"/>
      <c r="T132" s="1030"/>
      <c r="U132" s="158"/>
    </row>
    <row r="133" spans="1:21" ht="15" thickBot="1" x14ac:dyDescent="0.4">
      <c r="A133" s="164"/>
      <c r="B133" s="165"/>
      <c r="C133" s="165"/>
      <c r="D133" s="165"/>
      <c r="E133" s="166"/>
      <c r="F133" s="166"/>
      <c r="G133" s="166"/>
      <c r="H133" s="166"/>
      <c r="I133" s="102"/>
      <c r="J133" s="115"/>
      <c r="K133" s="115"/>
      <c r="L133" s="166"/>
      <c r="M133" s="166"/>
      <c r="N133" s="141"/>
      <c r="O133" s="113"/>
      <c r="P133" s="141"/>
      <c r="R133" s="113"/>
      <c r="S133" s="114"/>
      <c r="T133" s="114"/>
      <c r="U133" s="158"/>
    </row>
    <row r="134" spans="1:21" ht="58" x14ac:dyDescent="0.35">
      <c r="A134" s="1099" t="s">
        <v>397</v>
      </c>
      <c r="B134" s="1101" t="s">
        <v>398</v>
      </c>
      <c r="C134" s="1101" t="s">
        <v>399</v>
      </c>
      <c r="D134" s="180" t="s">
        <v>400</v>
      </c>
      <c r="E134" s="626" t="s">
        <v>401</v>
      </c>
      <c r="F134" s="180" t="s">
        <v>402</v>
      </c>
      <c r="G134" s="180" t="s">
        <v>403</v>
      </c>
      <c r="H134" s="181" t="s">
        <v>347</v>
      </c>
      <c r="I134" s="181" t="s">
        <v>404</v>
      </c>
      <c r="J134" s="181" t="s">
        <v>405</v>
      </c>
      <c r="K134" s="181" t="s">
        <v>406</v>
      </c>
      <c r="L134" s="181" t="s">
        <v>407</v>
      </c>
      <c r="M134" s="181" t="s">
        <v>408</v>
      </c>
      <c r="N134" s="181" t="s">
        <v>409</v>
      </c>
      <c r="O134" s="181" t="s">
        <v>410</v>
      </c>
      <c r="P134" s="181" t="s">
        <v>411</v>
      </c>
      <c r="Q134" s="181" t="s">
        <v>412</v>
      </c>
      <c r="R134" s="181" t="s">
        <v>413</v>
      </c>
      <c r="S134" s="181" t="s">
        <v>414</v>
      </c>
      <c r="T134" s="513" t="s">
        <v>415</v>
      </c>
      <c r="U134" s="635"/>
    </row>
    <row r="135" spans="1:21" ht="24.5" thickBot="1" x14ac:dyDescent="0.4">
      <c r="A135" s="1100"/>
      <c r="B135" s="1102"/>
      <c r="C135" s="1102"/>
      <c r="D135" s="182" t="s">
        <v>416</v>
      </c>
      <c r="E135" s="182" t="s">
        <v>432</v>
      </c>
      <c r="F135" s="182" t="s">
        <v>418</v>
      </c>
      <c r="G135" s="182" t="s">
        <v>418</v>
      </c>
      <c r="H135" s="182" t="s">
        <v>57</v>
      </c>
      <c r="I135" s="182" t="s">
        <v>433</v>
      </c>
      <c r="J135" s="182" t="s">
        <v>420</v>
      </c>
      <c r="K135" s="182" t="s">
        <v>421</v>
      </c>
      <c r="L135" s="182" t="s">
        <v>422</v>
      </c>
      <c r="M135" s="182" t="s">
        <v>421</v>
      </c>
      <c r="N135" s="182" t="s">
        <v>423</v>
      </c>
      <c r="O135" s="182" t="s">
        <v>387</v>
      </c>
      <c r="P135" s="182" t="s">
        <v>424</v>
      </c>
      <c r="Q135" s="182" t="s">
        <v>425</v>
      </c>
      <c r="R135" s="182" t="s">
        <v>426</v>
      </c>
      <c r="S135" s="182" t="s">
        <v>426</v>
      </c>
      <c r="T135" s="670"/>
      <c r="U135" s="635"/>
    </row>
    <row r="136" spans="1:21" x14ac:dyDescent="0.35">
      <c r="A136" s="1103" t="str">
        <f>B130</f>
        <v>EXTRA-urb.elettr1</v>
      </c>
      <c r="B136" s="172">
        <v>1</v>
      </c>
      <c r="C136" s="213"/>
      <c r="D136" s="125"/>
      <c r="E136" s="125" t="s">
        <v>432</v>
      </c>
      <c r="F136" s="213"/>
      <c r="G136" s="637"/>
      <c r="H136" s="127" t="s">
        <v>57</v>
      </c>
      <c r="I136" s="492"/>
      <c r="J136" s="638"/>
      <c r="K136" s="639"/>
      <c r="L136" s="492"/>
      <c r="M136" s="639"/>
      <c r="N136" s="179"/>
      <c r="O136" s="179"/>
      <c r="P136" s="492"/>
      <c r="Q136" s="492"/>
      <c r="R136" s="492"/>
      <c r="S136" s="492"/>
      <c r="T136" s="640"/>
      <c r="U136" s="634"/>
    </row>
    <row r="137" spans="1:21" x14ac:dyDescent="0.35">
      <c r="A137" s="1103"/>
      <c r="B137" s="173">
        <v>2</v>
      </c>
      <c r="C137" s="122"/>
      <c r="D137" s="112"/>
      <c r="E137" s="112"/>
      <c r="F137" s="122"/>
      <c r="G137" s="641"/>
      <c r="H137" s="122"/>
      <c r="I137" s="493"/>
      <c r="J137" s="642"/>
      <c r="K137" s="643"/>
      <c r="L137" s="493"/>
      <c r="M137" s="643"/>
      <c r="N137" s="170"/>
      <c r="O137" s="170"/>
      <c r="P137" s="493"/>
      <c r="Q137" s="493" t="s">
        <v>427</v>
      </c>
      <c r="R137" s="493"/>
      <c r="S137" s="493"/>
      <c r="T137" s="644"/>
      <c r="U137" s="634"/>
    </row>
    <row r="138" spans="1:21" x14ac:dyDescent="0.35">
      <c r="A138" s="1103"/>
      <c r="B138" s="173">
        <v>3</v>
      </c>
      <c r="C138" s="122"/>
      <c r="D138" s="112"/>
      <c r="E138" s="112" t="s">
        <v>432</v>
      </c>
      <c r="F138" s="122"/>
      <c r="G138" s="641"/>
      <c r="H138" s="122"/>
      <c r="I138" s="493"/>
      <c r="J138" s="642"/>
      <c r="K138" s="643"/>
      <c r="L138" s="493"/>
      <c r="M138" s="643"/>
      <c r="N138" s="170"/>
      <c r="O138" s="170"/>
      <c r="P138" s="493"/>
      <c r="Q138" s="493"/>
      <c r="R138" s="493"/>
      <c r="S138" s="493"/>
      <c r="T138" s="644"/>
      <c r="U138" s="634"/>
    </row>
    <row r="139" spans="1:21" x14ac:dyDescent="0.35">
      <c r="A139" s="1103"/>
      <c r="B139" s="173">
        <v>4</v>
      </c>
      <c r="C139" s="122"/>
      <c r="D139" s="112"/>
      <c r="E139" s="112"/>
      <c r="F139" s="122"/>
      <c r="G139" s="641"/>
      <c r="H139" s="122"/>
      <c r="I139" s="493"/>
      <c r="J139" s="642"/>
      <c r="K139" s="643"/>
      <c r="L139" s="493"/>
      <c r="M139" s="643"/>
      <c r="N139" s="170"/>
      <c r="O139" s="170"/>
      <c r="P139" s="493"/>
      <c r="Q139" s="493"/>
      <c r="R139" s="493"/>
      <c r="S139" s="493"/>
      <c r="T139" s="644"/>
      <c r="U139" s="634"/>
    </row>
    <row r="140" spans="1:21" x14ac:dyDescent="0.35">
      <c r="A140" s="1103"/>
      <c r="B140" s="173">
        <v>5</v>
      </c>
      <c r="C140" s="122"/>
      <c r="D140" s="112"/>
      <c r="E140" s="112"/>
      <c r="F140" s="122"/>
      <c r="G140" s="641"/>
      <c r="H140" s="122"/>
      <c r="I140" s="493"/>
      <c r="J140" s="642"/>
      <c r="K140" s="643"/>
      <c r="L140" s="493"/>
      <c r="M140" s="643"/>
      <c r="N140" s="170"/>
      <c r="O140" s="170"/>
      <c r="P140" s="493"/>
      <c r="Q140" s="493"/>
      <c r="R140" s="493"/>
      <c r="S140" s="493"/>
      <c r="T140" s="644"/>
      <c r="U140" s="634"/>
    </row>
    <row r="141" spans="1:21" x14ac:dyDescent="0.35">
      <c r="A141" s="1103"/>
      <c r="B141" s="173">
        <v>6</v>
      </c>
      <c r="C141" s="122"/>
      <c r="D141" s="112"/>
      <c r="E141" s="112"/>
      <c r="F141" s="122"/>
      <c r="G141" s="641"/>
      <c r="H141" s="122"/>
      <c r="I141" s="493"/>
      <c r="J141" s="642"/>
      <c r="K141" s="643"/>
      <c r="L141" s="493"/>
      <c r="M141" s="643"/>
      <c r="N141" s="170"/>
      <c r="O141" s="170"/>
      <c r="P141" s="493"/>
      <c r="Q141" s="493"/>
      <c r="R141" s="493"/>
      <c r="S141" s="493"/>
      <c r="T141" s="644"/>
      <c r="U141" s="634"/>
    </row>
    <row r="142" spans="1:21" x14ac:dyDescent="0.35">
      <c r="A142" s="1103"/>
      <c r="B142" s="173">
        <v>7</v>
      </c>
      <c r="C142" s="122"/>
      <c r="D142" s="112"/>
      <c r="E142" s="112"/>
      <c r="F142" s="122"/>
      <c r="G142" s="641"/>
      <c r="H142" s="122"/>
      <c r="I142" s="493"/>
      <c r="J142" s="642"/>
      <c r="K142" s="643"/>
      <c r="L142" s="493"/>
      <c r="M142" s="643"/>
      <c r="N142" s="170"/>
      <c r="O142" s="170"/>
      <c r="P142" s="493"/>
      <c r="Q142" s="493"/>
      <c r="R142" s="493"/>
      <c r="S142" s="493"/>
      <c r="T142" s="644"/>
      <c r="U142" s="634"/>
    </row>
    <row r="143" spans="1:21" x14ac:dyDescent="0.35">
      <c r="A143" s="1103"/>
      <c r="B143" s="173">
        <v>8</v>
      </c>
      <c r="C143" s="122"/>
      <c r="D143" s="112"/>
      <c r="E143" s="112"/>
      <c r="F143" s="122"/>
      <c r="G143" s="641"/>
      <c r="H143" s="122"/>
      <c r="I143" s="493"/>
      <c r="J143" s="642"/>
      <c r="K143" s="643"/>
      <c r="L143" s="493"/>
      <c r="M143" s="643"/>
      <c r="N143" s="170"/>
      <c r="O143" s="170"/>
      <c r="P143" s="493"/>
      <c r="Q143" s="493"/>
      <c r="R143" s="493"/>
      <c r="S143" s="493"/>
      <c r="T143" s="644"/>
      <c r="U143" s="634"/>
    </row>
    <row r="144" spans="1:21" x14ac:dyDescent="0.35">
      <c r="A144" s="1103"/>
      <c r="B144" s="173">
        <v>9</v>
      </c>
      <c r="C144" s="122"/>
      <c r="D144" s="112"/>
      <c r="E144" s="112"/>
      <c r="F144" s="122"/>
      <c r="G144" s="641"/>
      <c r="H144" s="122"/>
      <c r="I144" s="493"/>
      <c r="J144" s="642"/>
      <c r="K144" s="643"/>
      <c r="L144" s="493"/>
      <c r="M144" s="643"/>
      <c r="N144" s="170"/>
      <c r="O144" s="170"/>
      <c r="P144" s="493"/>
      <c r="Q144" s="493"/>
      <c r="R144" s="493"/>
      <c r="S144" s="493"/>
      <c r="T144" s="644"/>
      <c r="U144" s="634"/>
    </row>
    <row r="145" spans="1:21" ht="15" thickBot="1" x14ac:dyDescent="0.4">
      <c r="A145" s="1104"/>
      <c r="B145" s="174">
        <v>10</v>
      </c>
      <c r="C145" s="151"/>
      <c r="D145" s="149"/>
      <c r="E145" s="149"/>
      <c r="F145" s="151"/>
      <c r="G145" s="645"/>
      <c r="H145" s="151"/>
      <c r="I145" s="494"/>
      <c r="J145" s="646"/>
      <c r="K145" s="647"/>
      <c r="L145" s="494"/>
      <c r="M145" s="647"/>
      <c r="N145" s="171"/>
      <c r="O145" s="171"/>
      <c r="P145" s="494"/>
      <c r="Q145" s="494"/>
      <c r="R145" s="494"/>
      <c r="S145" s="494"/>
      <c r="T145" s="648"/>
      <c r="U145" s="634"/>
    </row>
    <row r="146" spans="1:21" ht="29.5" thickBot="1" x14ac:dyDescent="0.4">
      <c r="A146" s="157"/>
      <c r="B146" s="113"/>
      <c r="C146" s="113"/>
      <c r="D146" s="113"/>
      <c r="E146" s="551" t="s">
        <v>388</v>
      </c>
      <c r="F146" s="552">
        <f>COUNTA(F136:F145)</f>
        <v>0</v>
      </c>
      <c r="G146" s="553">
        <f>COUNTA(G136:G145)</f>
        <v>0</v>
      </c>
      <c r="H146" s="649"/>
      <c r="I146" s="649"/>
      <c r="J146" s="597" t="s">
        <v>627</v>
      </c>
      <c r="K146" s="599">
        <f>COUNTIF(K136:K145,"&lt;=31/12/2024")</f>
        <v>0</v>
      </c>
      <c r="L146" s="649"/>
      <c r="M146" s="155" t="s">
        <v>428</v>
      </c>
      <c r="N146" s="168">
        <f>SUM(N136:N145)</f>
        <v>0</v>
      </c>
      <c r="O146" s="169">
        <f>SUM(O136:O145)</f>
        <v>0</v>
      </c>
      <c r="P146" s="113"/>
      <c r="R146" s="113"/>
      <c r="S146" s="113"/>
      <c r="T146" s="650"/>
      <c r="U146" s="651"/>
    </row>
    <row r="147" spans="1:21" ht="15" thickBot="1" x14ac:dyDescent="0.4">
      <c r="A147" s="652"/>
      <c r="B147" s="653"/>
      <c r="C147" s="459"/>
      <c r="D147" s="459"/>
      <c r="E147" s="459"/>
      <c r="F147" s="653"/>
      <c r="G147" s="459"/>
      <c r="H147" s="459"/>
      <c r="I147" s="653"/>
      <c r="J147" s="653"/>
      <c r="K147" s="459"/>
      <c r="L147" s="459"/>
      <c r="M147" s="459"/>
      <c r="N147" s="459"/>
      <c r="O147" s="459"/>
      <c r="P147" s="459"/>
      <c r="Q147" s="459"/>
      <c r="R147" s="459"/>
      <c r="S147" s="654"/>
      <c r="T147" s="459"/>
      <c r="U147" s="655"/>
    </row>
    <row r="148" spans="1:21" ht="15" thickBot="1" x14ac:dyDescent="0.4">
      <c r="A148" s="629"/>
      <c r="B148" s="630"/>
      <c r="C148" s="631"/>
      <c r="D148" s="631"/>
      <c r="E148" s="631"/>
      <c r="F148" s="630"/>
      <c r="G148" s="631"/>
      <c r="H148" s="631"/>
      <c r="I148" s="630"/>
      <c r="J148" s="630"/>
      <c r="K148" s="631"/>
      <c r="L148" s="631"/>
      <c r="M148" s="631"/>
      <c r="N148" s="631"/>
      <c r="O148" s="631"/>
      <c r="P148" s="631"/>
      <c r="Q148" s="631"/>
      <c r="R148" s="631"/>
      <c r="S148" s="631"/>
      <c r="T148" s="631"/>
      <c r="U148" s="632"/>
    </row>
    <row r="149" spans="1:21" ht="27.5" thickBot="1" x14ac:dyDescent="0.4">
      <c r="A149" s="178" t="s">
        <v>9</v>
      </c>
      <c r="B149" s="1023" t="s">
        <v>125</v>
      </c>
      <c r="C149" s="1024"/>
      <c r="E149" s="1094" t="s">
        <v>389</v>
      </c>
      <c r="F149" s="1095"/>
      <c r="G149" s="1027">
        <f>VLOOKUP(B149,'EXTRAUrbano.Piano inv. forn '!$D$88:$AB$107,3,FALSE)</f>
        <v>0</v>
      </c>
      <c r="H149" s="1028"/>
      <c r="I149" s="102"/>
      <c r="J149" s="1094" t="s">
        <v>390</v>
      </c>
      <c r="K149" s="1095"/>
      <c r="L149" s="1027">
        <f>VLOOKUP(B149,'EXTRAUrbano.Piano inv. forn '!$D$88:$AB$107,4,FALSE)</f>
        <v>0</v>
      </c>
      <c r="M149" s="1028"/>
      <c r="O149" s="183" t="s">
        <v>391</v>
      </c>
      <c r="P149" s="633"/>
      <c r="R149" s="184" t="s">
        <v>392</v>
      </c>
      <c r="S149" s="1029"/>
      <c r="T149" s="1030"/>
      <c r="U149" s="634"/>
    </row>
    <row r="150" spans="1:21" ht="15" thickBot="1" x14ac:dyDescent="0.4">
      <c r="A150" s="157"/>
      <c r="B150" s="114"/>
      <c r="C150" s="114"/>
      <c r="E150" s="115"/>
      <c r="F150" s="115"/>
      <c r="G150" s="116"/>
      <c r="H150" s="116"/>
      <c r="I150" s="102"/>
      <c r="J150" s="115"/>
      <c r="K150" s="115"/>
      <c r="L150" s="116"/>
      <c r="M150" s="116"/>
      <c r="O150" s="117"/>
      <c r="R150" s="113"/>
      <c r="S150" s="605"/>
      <c r="U150" s="158"/>
    </row>
    <row r="151" spans="1:21" ht="28.5" customHeight="1" thickBot="1" x14ac:dyDescent="0.4">
      <c r="A151" s="1076" t="s">
        <v>393</v>
      </c>
      <c r="B151" s="1077"/>
      <c r="C151" s="1077"/>
      <c r="D151" s="1078"/>
      <c r="E151" s="1034">
        <f>VLOOKUP(B149,'EXTRAUrbano.Piano inv. forn '!$D$88:$AB$107,17,FALSE)</f>
        <v>0</v>
      </c>
      <c r="F151" s="1035"/>
      <c r="G151" s="1035"/>
      <c r="H151" s="1036"/>
      <c r="I151" s="102"/>
      <c r="J151" s="1079" t="s">
        <v>394</v>
      </c>
      <c r="K151" s="1080"/>
      <c r="L151" s="1034">
        <f>VLOOKUP(B149,'EXTRAUrbano.Piano inv. forn '!$D$88:$AB$107,19,FALSE)</f>
        <v>0</v>
      </c>
      <c r="M151" s="1036"/>
      <c r="N151" s="141"/>
      <c r="O151" s="514" t="s">
        <v>395</v>
      </c>
      <c r="P151" s="163">
        <f>L151+E151</f>
        <v>0</v>
      </c>
      <c r="R151" s="184" t="s">
        <v>396</v>
      </c>
      <c r="S151" s="1029"/>
      <c r="T151" s="1030"/>
      <c r="U151" s="158"/>
    </row>
    <row r="152" spans="1:21" ht="15" thickBot="1" x14ac:dyDescent="0.4">
      <c r="A152" s="164"/>
      <c r="B152" s="165"/>
      <c r="C152" s="165"/>
      <c r="D152" s="165"/>
      <c r="E152" s="166"/>
      <c r="F152" s="166"/>
      <c r="G152" s="166"/>
      <c r="H152" s="166"/>
      <c r="I152" s="102"/>
      <c r="J152" s="115"/>
      <c r="K152" s="115"/>
      <c r="L152" s="166"/>
      <c r="M152" s="166"/>
      <c r="N152" s="141"/>
      <c r="O152" s="113"/>
      <c r="P152" s="141"/>
      <c r="R152" s="113"/>
      <c r="S152" s="114"/>
      <c r="T152" s="114"/>
      <c r="U152" s="158"/>
    </row>
    <row r="153" spans="1:21" ht="58" x14ac:dyDescent="0.35">
      <c r="A153" s="1099" t="s">
        <v>397</v>
      </c>
      <c r="B153" s="1101" t="s">
        <v>398</v>
      </c>
      <c r="C153" s="1101" t="s">
        <v>399</v>
      </c>
      <c r="D153" s="180" t="s">
        <v>400</v>
      </c>
      <c r="E153" s="626" t="s">
        <v>401</v>
      </c>
      <c r="F153" s="180" t="s">
        <v>402</v>
      </c>
      <c r="G153" s="180" t="s">
        <v>403</v>
      </c>
      <c r="H153" s="181" t="s">
        <v>347</v>
      </c>
      <c r="I153" s="181" t="s">
        <v>404</v>
      </c>
      <c r="J153" s="181" t="s">
        <v>405</v>
      </c>
      <c r="K153" s="181" t="s">
        <v>406</v>
      </c>
      <c r="L153" s="181" t="s">
        <v>407</v>
      </c>
      <c r="M153" s="181" t="s">
        <v>408</v>
      </c>
      <c r="N153" s="181" t="s">
        <v>409</v>
      </c>
      <c r="O153" s="181" t="s">
        <v>410</v>
      </c>
      <c r="P153" s="181" t="s">
        <v>411</v>
      </c>
      <c r="Q153" s="181" t="s">
        <v>412</v>
      </c>
      <c r="R153" s="181" t="s">
        <v>413</v>
      </c>
      <c r="S153" s="181" t="s">
        <v>414</v>
      </c>
      <c r="T153" s="513" t="s">
        <v>415</v>
      </c>
      <c r="U153" s="635"/>
    </row>
    <row r="154" spans="1:21" ht="24.5" thickBot="1" x14ac:dyDescent="0.4">
      <c r="A154" s="1100"/>
      <c r="B154" s="1102"/>
      <c r="C154" s="1102"/>
      <c r="D154" s="182" t="s">
        <v>416</v>
      </c>
      <c r="E154" s="182" t="s">
        <v>432</v>
      </c>
      <c r="F154" s="182" t="s">
        <v>418</v>
      </c>
      <c r="G154" s="182" t="s">
        <v>418</v>
      </c>
      <c r="H154" s="182" t="s">
        <v>57</v>
      </c>
      <c r="I154" s="182" t="s">
        <v>433</v>
      </c>
      <c r="J154" s="182" t="s">
        <v>420</v>
      </c>
      <c r="K154" s="182" t="s">
        <v>421</v>
      </c>
      <c r="L154" s="182" t="s">
        <v>422</v>
      </c>
      <c r="M154" s="182" t="s">
        <v>421</v>
      </c>
      <c r="N154" s="182" t="s">
        <v>423</v>
      </c>
      <c r="O154" s="182" t="s">
        <v>387</v>
      </c>
      <c r="P154" s="182" t="s">
        <v>424</v>
      </c>
      <c r="Q154" s="182" t="s">
        <v>425</v>
      </c>
      <c r="R154" s="182" t="s">
        <v>426</v>
      </c>
      <c r="S154" s="182" t="s">
        <v>426</v>
      </c>
      <c r="T154" s="670"/>
      <c r="U154" s="635"/>
    </row>
    <row r="155" spans="1:21" x14ac:dyDescent="0.35">
      <c r="A155" s="1103" t="str">
        <f>B149</f>
        <v>EXTRA-urb.elettr1</v>
      </c>
      <c r="B155" s="172">
        <v>1</v>
      </c>
      <c r="C155" s="213"/>
      <c r="D155" s="125"/>
      <c r="E155" s="125"/>
      <c r="F155" s="213"/>
      <c r="G155" s="637"/>
      <c r="H155" s="127"/>
      <c r="I155" s="492"/>
      <c r="J155" s="638"/>
      <c r="K155" s="639"/>
      <c r="L155" s="492"/>
      <c r="M155" s="639"/>
      <c r="N155" s="179"/>
      <c r="O155" s="179"/>
      <c r="P155" s="492"/>
      <c r="Q155" s="492"/>
      <c r="R155" s="492"/>
      <c r="S155" s="492"/>
      <c r="T155" s="640"/>
      <c r="U155" s="634"/>
    </row>
    <row r="156" spans="1:21" x14ac:dyDescent="0.35">
      <c r="A156" s="1103"/>
      <c r="B156" s="173">
        <v>2</v>
      </c>
      <c r="C156" s="122"/>
      <c r="D156" s="112"/>
      <c r="E156" s="112"/>
      <c r="F156" s="122"/>
      <c r="G156" s="641"/>
      <c r="H156" s="122"/>
      <c r="I156" s="493"/>
      <c r="J156" s="642"/>
      <c r="K156" s="643"/>
      <c r="L156" s="493"/>
      <c r="M156" s="643"/>
      <c r="N156" s="170"/>
      <c r="O156" s="170"/>
      <c r="P156" s="493"/>
      <c r="Q156" s="493" t="s">
        <v>427</v>
      </c>
      <c r="R156" s="493"/>
      <c r="S156" s="493"/>
      <c r="T156" s="644"/>
      <c r="U156" s="634"/>
    </row>
    <row r="157" spans="1:21" x14ac:dyDescent="0.35">
      <c r="A157" s="1103"/>
      <c r="B157" s="173">
        <v>3</v>
      </c>
      <c r="C157" s="122"/>
      <c r="D157" s="112"/>
      <c r="E157" s="112"/>
      <c r="F157" s="122"/>
      <c r="G157" s="641"/>
      <c r="H157" s="122"/>
      <c r="I157" s="493"/>
      <c r="J157" s="642"/>
      <c r="K157" s="643"/>
      <c r="L157" s="493"/>
      <c r="M157" s="643"/>
      <c r="N157" s="170"/>
      <c r="O157" s="170"/>
      <c r="P157" s="493"/>
      <c r="Q157" s="493"/>
      <c r="R157" s="493"/>
      <c r="S157" s="493"/>
      <c r="T157" s="644"/>
      <c r="U157" s="634"/>
    </row>
    <row r="158" spans="1:21" x14ac:dyDescent="0.35">
      <c r="A158" s="1103"/>
      <c r="B158" s="173">
        <v>4</v>
      </c>
      <c r="C158" s="122"/>
      <c r="D158" s="112"/>
      <c r="E158" s="112"/>
      <c r="F158" s="122"/>
      <c r="G158" s="641"/>
      <c r="H158" s="122"/>
      <c r="I158" s="493"/>
      <c r="J158" s="642"/>
      <c r="K158" s="643"/>
      <c r="L158" s="493"/>
      <c r="M158" s="643"/>
      <c r="N158" s="170"/>
      <c r="O158" s="170"/>
      <c r="P158" s="493"/>
      <c r="Q158" s="493"/>
      <c r="R158" s="493"/>
      <c r="S158" s="493"/>
      <c r="T158" s="644"/>
      <c r="U158" s="634"/>
    </row>
    <row r="159" spans="1:21" x14ac:dyDescent="0.35">
      <c r="A159" s="1103"/>
      <c r="B159" s="173">
        <v>5</v>
      </c>
      <c r="C159" s="122"/>
      <c r="D159" s="112"/>
      <c r="E159" s="112"/>
      <c r="F159" s="122"/>
      <c r="G159" s="641"/>
      <c r="H159" s="122"/>
      <c r="I159" s="493"/>
      <c r="J159" s="642"/>
      <c r="K159" s="643"/>
      <c r="L159" s="493"/>
      <c r="M159" s="643"/>
      <c r="N159" s="170"/>
      <c r="O159" s="170"/>
      <c r="P159" s="493"/>
      <c r="Q159" s="493"/>
      <c r="R159" s="493"/>
      <c r="S159" s="493"/>
      <c r="T159" s="644"/>
      <c r="U159" s="634"/>
    </row>
    <row r="160" spans="1:21" x14ac:dyDescent="0.35">
      <c r="A160" s="1103"/>
      <c r="B160" s="173">
        <v>6</v>
      </c>
      <c r="C160" s="122"/>
      <c r="D160" s="112"/>
      <c r="E160" s="112"/>
      <c r="F160" s="122"/>
      <c r="G160" s="641"/>
      <c r="H160" s="122"/>
      <c r="I160" s="493"/>
      <c r="J160" s="642"/>
      <c r="K160" s="643"/>
      <c r="L160" s="493"/>
      <c r="M160" s="643"/>
      <c r="N160" s="170"/>
      <c r="O160" s="170"/>
      <c r="P160" s="493"/>
      <c r="Q160" s="493"/>
      <c r="R160" s="493"/>
      <c r="S160" s="493"/>
      <c r="T160" s="644"/>
      <c r="U160" s="634"/>
    </row>
    <row r="161" spans="1:21" x14ac:dyDescent="0.35">
      <c r="A161" s="1103"/>
      <c r="B161" s="173">
        <v>7</v>
      </c>
      <c r="C161" s="122"/>
      <c r="D161" s="112"/>
      <c r="E161" s="112"/>
      <c r="F161" s="122"/>
      <c r="G161" s="641"/>
      <c r="H161" s="122"/>
      <c r="I161" s="493"/>
      <c r="J161" s="642"/>
      <c r="K161" s="643"/>
      <c r="L161" s="493"/>
      <c r="M161" s="643"/>
      <c r="N161" s="170"/>
      <c r="O161" s="170"/>
      <c r="P161" s="493"/>
      <c r="Q161" s="493"/>
      <c r="R161" s="493"/>
      <c r="S161" s="493"/>
      <c r="T161" s="644"/>
      <c r="U161" s="634"/>
    </row>
    <row r="162" spans="1:21" x14ac:dyDescent="0.35">
      <c r="A162" s="1103"/>
      <c r="B162" s="173">
        <v>8</v>
      </c>
      <c r="C162" s="122"/>
      <c r="D162" s="112"/>
      <c r="E162" s="112"/>
      <c r="F162" s="122"/>
      <c r="G162" s="641"/>
      <c r="H162" s="122"/>
      <c r="I162" s="493"/>
      <c r="J162" s="642"/>
      <c r="K162" s="643"/>
      <c r="L162" s="493"/>
      <c r="M162" s="643"/>
      <c r="N162" s="170"/>
      <c r="O162" s="170"/>
      <c r="P162" s="493"/>
      <c r="Q162" s="493"/>
      <c r="R162" s="493"/>
      <c r="S162" s="493"/>
      <c r="T162" s="644"/>
      <c r="U162" s="634"/>
    </row>
    <row r="163" spans="1:21" x14ac:dyDescent="0.35">
      <c r="A163" s="1103"/>
      <c r="B163" s="173">
        <v>9</v>
      </c>
      <c r="C163" s="122"/>
      <c r="D163" s="112"/>
      <c r="E163" s="112"/>
      <c r="F163" s="122"/>
      <c r="G163" s="641"/>
      <c r="H163" s="122"/>
      <c r="I163" s="493"/>
      <c r="J163" s="642"/>
      <c r="K163" s="643"/>
      <c r="L163" s="493"/>
      <c r="M163" s="643"/>
      <c r="N163" s="170"/>
      <c r="O163" s="170"/>
      <c r="P163" s="493"/>
      <c r="Q163" s="493"/>
      <c r="R163" s="493"/>
      <c r="S163" s="493"/>
      <c r="T163" s="644"/>
      <c r="U163" s="634"/>
    </row>
    <row r="164" spans="1:21" ht="15" thickBot="1" x14ac:dyDescent="0.4">
      <c r="A164" s="1104"/>
      <c r="B164" s="174">
        <v>10</v>
      </c>
      <c r="C164" s="151"/>
      <c r="D164" s="149"/>
      <c r="E164" s="149"/>
      <c r="F164" s="151"/>
      <c r="G164" s="645"/>
      <c r="H164" s="151"/>
      <c r="I164" s="494"/>
      <c r="J164" s="646"/>
      <c r="K164" s="647"/>
      <c r="L164" s="494"/>
      <c r="M164" s="647"/>
      <c r="N164" s="171"/>
      <c r="O164" s="171"/>
      <c r="P164" s="494"/>
      <c r="Q164" s="494"/>
      <c r="R164" s="494"/>
      <c r="S164" s="494"/>
      <c r="T164" s="648"/>
      <c r="U164" s="634"/>
    </row>
    <row r="165" spans="1:21" ht="29.5" thickBot="1" x14ac:dyDescent="0.4">
      <c r="A165" s="157"/>
      <c r="B165" s="113"/>
      <c r="C165" s="113"/>
      <c r="D165" s="113"/>
      <c r="E165" s="551" t="s">
        <v>388</v>
      </c>
      <c r="F165" s="552">
        <f>COUNTA(F155:F164)</f>
        <v>0</v>
      </c>
      <c r="G165" s="553">
        <f>COUNTA(G155:G164)</f>
        <v>0</v>
      </c>
      <c r="H165" s="649"/>
      <c r="I165" s="649"/>
      <c r="J165" s="597" t="s">
        <v>627</v>
      </c>
      <c r="K165" s="599">
        <f>COUNTIF(K155:K164,"&lt;=31/12/2024")</f>
        <v>0</v>
      </c>
      <c r="L165" s="649"/>
      <c r="M165" s="155" t="s">
        <v>428</v>
      </c>
      <c r="N165" s="168">
        <f>SUM(N155:N164)</f>
        <v>0</v>
      </c>
      <c r="O165" s="169">
        <f>SUM(O155:O164)</f>
        <v>0</v>
      </c>
      <c r="P165" s="113"/>
      <c r="R165" s="113"/>
      <c r="S165" s="113"/>
      <c r="T165" s="650"/>
      <c r="U165" s="651"/>
    </row>
    <row r="166" spans="1:21" ht="15" thickBot="1" x14ac:dyDescent="0.4">
      <c r="A166" s="652"/>
      <c r="B166" s="653"/>
      <c r="C166" s="459"/>
      <c r="D166" s="459"/>
      <c r="E166" s="459"/>
      <c r="F166" s="653"/>
      <c r="G166" s="459"/>
      <c r="H166" s="459"/>
      <c r="I166" s="653"/>
      <c r="J166" s="653"/>
      <c r="K166" s="459"/>
      <c r="L166" s="459"/>
      <c r="M166" s="459"/>
      <c r="N166" s="459"/>
      <c r="O166" s="459"/>
      <c r="P166" s="459"/>
      <c r="Q166" s="459"/>
      <c r="R166" s="459"/>
      <c r="S166" s="654"/>
      <c r="T166" s="459"/>
      <c r="U166" s="655"/>
    </row>
    <row r="167" spans="1:21" ht="15" thickBot="1" x14ac:dyDescent="0.4">
      <c r="A167" s="629"/>
      <c r="B167" s="630"/>
      <c r="C167" s="631"/>
      <c r="D167" s="631"/>
      <c r="E167" s="631"/>
      <c r="F167" s="630"/>
      <c r="G167" s="631"/>
      <c r="H167" s="631"/>
      <c r="I167" s="630"/>
      <c r="J167" s="630"/>
      <c r="K167" s="631"/>
      <c r="L167" s="631"/>
      <c r="M167" s="631"/>
      <c r="N167" s="631"/>
      <c r="O167" s="631"/>
      <c r="P167" s="631"/>
      <c r="Q167" s="631"/>
      <c r="R167" s="631"/>
      <c r="S167" s="631"/>
      <c r="T167" s="631"/>
      <c r="U167" s="632"/>
    </row>
    <row r="168" spans="1:21" ht="27.5" thickBot="1" x14ac:dyDescent="0.4">
      <c r="A168" s="178" t="s">
        <v>9</v>
      </c>
      <c r="B168" s="1023" t="s">
        <v>125</v>
      </c>
      <c r="C168" s="1024"/>
      <c r="E168" s="1094" t="s">
        <v>389</v>
      </c>
      <c r="F168" s="1095"/>
      <c r="G168" s="1027">
        <f>VLOOKUP(B168,'EXTRAUrbano.Piano inv. forn '!$D$88:$AB$107,3,FALSE)</f>
        <v>0</v>
      </c>
      <c r="H168" s="1028"/>
      <c r="I168" s="102"/>
      <c r="J168" s="1094" t="s">
        <v>390</v>
      </c>
      <c r="K168" s="1095"/>
      <c r="L168" s="1027">
        <f>VLOOKUP(B168,'EXTRAUrbano.Piano inv. forn '!$D$88:$AB$107,4,FALSE)</f>
        <v>0</v>
      </c>
      <c r="M168" s="1028"/>
      <c r="O168" s="183" t="s">
        <v>391</v>
      </c>
      <c r="P168" s="633"/>
      <c r="R168" s="184" t="s">
        <v>392</v>
      </c>
      <c r="S168" s="1029"/>
      <c r="T168" s="1030"/>
      <c r="U168" s="634"/>
    </row>
    <row r="169" spans="1:21" ht="15" thickBot="1" x14ac:dyDescent="0.4">
      <c r="A169" s="157"/>
      <c r="B169" s="114"/>
      <c r="C169" s="114"/>
      <c r="E169" s="115"/>
      <c r="F169" s="115"/>
      <c r="G169" s="116"/>
      <c r="H169" s="116"/>
      <c r="I169" s="102"/>
      <c r="J169" s="115"/>
      <c r="K169" s="115"/>
      <c r="L169" s="116"/>
      <c r="M169" s="116"/>
      <c r="O169" s="117"/>
      <c r="R169" s="113"/>
      <c r="S169" s="605"/>
      <c r="U169" s="158"/>
    </row>
    <row r="170" spans="1:21" ht="28.5" customHeight="1" thickBot="1" x14ac:dyDescent="0.4">
      <c r="A170" s="1076" t="s">
        <v>393</v>
      </c>
      <c r="B170" s="1077"/>
      <c r="C170" s="1077"/>
      <c r="D170" s="1078"/>
      <c r="E170" s="1034">
        <f>VLOOKUP(B168,'EXTRAUrbano.Piano inv. forn '!$D$88:$AB$107,17,FALSE)</f>
        <v>0</v>
      </c>
      <c r="F170" s="1035"/>
      <c r="G170" s="1035"/>
      <c r="H170" s="1036"/>
      <c r="I170" s="102"/>
      <c r="J170" s="1079" t="s">
        <v>394</v>
      </c>
      <c r="K170" s="1080"/>
      <c r="L170" s="1034">
        <f>VLOOKUP(B168,'EXTRAUrbano.Piano inv. forn '!$D$88:$AB$107,19,FALSE)</f>
        <v>0</v>
      </c>
      <c r="M170" s="1036"/>
      <c r="N170" s="141"/>
      <c r="O170" s="514" t="s">
        <v>395</v>
      </c>
      <c r="P170" s="163">
        <f>L170+E170</f>
        <v>0</v>
      </c>
      <c r="R170" s="184" t="s">
        <v>396</v>
      </c>
      <c r="S170" s="1029"/>
      <c r="T170" s="1030"/>
      <c r="U170" s="158"/>
    </row>
    <row r="171" spans="1:21" ht="15" thickBot="1" x14ac:dyDescent="0.4">
      <c r="A171" s="164"/>
      <c r="B171" s="165"/>
      <c r="C171" s="165"/>
      <c r="D171" s="165"/>
      <c r="E171" s="166"/>
      <c r="F171" s="166"/>
      <c r="G171" s="166"/>
      <c r="H171" s="166"/>
      <c r="I171" s="102"/>
      <c r="J171" s="115"/>
      <c r="K171" s="115"/>
      <c r="L171" s="166"/>
      <c r="M171" s="166"/>
      <c r="N171" s="141"/>
      <c r="O171" s="113"/>
      <c r="P171" s="141"/>
      <c r="R171" s="113"/>
      <c r="S171" s="114"/>
      <c r="T171" s="114"/>
      <c r="U171" s="158"/>
    </row>
    <row r="172" spans="1:21" ht="58" x14ac:dyDescent="0.35">
      <c r="A172" s="1099" t="s">
        <v>397</v>
      </c>
      <c r="B172" s="1101" t="s">
        <v>398</v>
      </c>
      <c r="C172" s="1101" t="s">
        <v>399</v>
      </c>
      <c r="D172" s="180" t="s">
        <v>400</v>
      </c>
      <c r="E172" s="626" t="s">
        <v>401</v>
      </c>
      <c r="F172" s="180" t="s">
        <v>402</v>
      </c>
      <c r="G172" s="180" t="s">
        <v>403</v>
      </c>
      <c r="H172" s="181" t="s">
        <v>347</v>
      </c>
      <c r="I172" s="181" t="s">
        <v>404</v>
      </c>
      <c r="J172" s="181" t="s">
        <v>405</v>
      </c>
      <c r="K172" s="181" t="s">
        <v>406</v>
      </c>
      <c r="L172" s="181" t="s">
        <v>407</v>
      </c>
      <c r="M172" s="181" t="s">
        <v>408</v>
      </c>
      <c r="N172" s="181" t="s">
        <v>409</v>
      </c>
      <c r="O172" s="181" t="s">
        <v>410</v>
      </c>
      <c r="P172" s="181" t="s">
        <v>411</v>
      </c>
      <c r="Q172" s="181" t="s">
        <v>412</v>
      </c>
      <c r="R172" s="181" t="s">
        <v>413</v>
      </c>
      <c r="S172" s="181" t="s">
        <v>414</v>
      </c>
      <c r="T172" s="513" t="s">
        <v>415</v>
      </c>
      <c r="U172" s="635"/>
    </row>
    <row r="173" spans="1:21" ht="24.5" thickBot="1" x14ac:dyDescent="0.4">
      <c r="A173" s="1100"/>
      <c r="B173" s="1102"/>
      <c r="C173" s="1102"/>
      <c r="D173" s="182" t="s">
        <v>416</v>
      </c>
      <c r="E173" s="182" t="s">
        <v>432</v>
      </c>
      <c r="F173" s="182" t="s">
        <v>418</v>
      </c>
      <c r="G173" s="182" t="s">
        <v>418</v>
      </c>
      <c r="H173" s="182" t="s">
        <v>57</v>
      </c>
      <c r="I173" s="182" t="s">
        <v>433</v>
      </c>
      <c r="J173" s="182" t="s">
        <v>420</v>
      </c>
      <c r="K173" s="182" t="s">
        <v>421</v>
      </c>
      <c r="L173" s="182" t="s">
        <v>422</v>
      </c>
      <c r="M173" s="182" t="s">
        <v>421</v>
      </c>
      <c r="N173" s="182" t="s">
        <v>423</v>
      </c>
      <c r="O173" s="182" t="s">
        <v>387</v>
      </c>
      <c r="P173" s="182" t="s">
        <v>424</v>
      </c>
      <c r="Q173" s="182" t="s">
        <v>425</v>
      </c>
      <c r="R173" s="182" t="s">
        <v>426</v>
      </c>
      <c r="S173" s="182" t="s">
        <v>426</v>
      </c>
      <c r="T173" s="670"/>
      <c r="U173" s="635"/>
    </row>
    <row r="174" spans="1:21" x14ac:dyDescent="0.35">
      <c r="A174" s="1103" t="str">
        <f>B168</f>
        <v>EXTRA-urb.elettr1</v>
      </c>
      <c r="B174" s="172">
        <v>1</v>
      </c>
      <c r="C174" s="213"/>
      <c r="D174" s="125"/>
      <c r="E174" s="125"/>
      <c r="F174" s="213"/>
      <c r="G174" s="637"/>
      <c r="H174" s="127"/>
      <c r="I174" s="492"/>
      <c r="J174" s="638"/>
      <c r="K174" s="639"/>
      <c r="L174" s="492"/>
      <c r="M174" s="639"/>
      <c r="N174" s="179"/>
      <c r="O174" s="179"/>
      <c r="P174" s="492"/>
      <c r="Q174" s="492"/>
      <c r="R174" s="492"/>
      <c r="S174" s="492"/>
      <c r="T174" s="640"/>
      <c r="U174" s="634"/>
    </row>
    <row r="175" spans="1:21" x14ac:dyDescent="0.35">
      <c r="A175" s="1103"/>
      <c r="B175" s="173">
        <v>2</v>
      </c>
      <c r="C175" s="122"/>
      <c r="D175" s="112"/>
      <c r="E175" s="112"/>
      <c r="F175" s="122"/>
      <c r="G175" s="641"/>
      <c r="H175" s="122"/>
      <c r="I175" s="493"/>
      <c r="J175" s="642"/>
      <c r="K175" s="643"/>
      <c r="L175" s="493"/>
      <c r="M175" s="643"/>
      <c r="N175" s="170"/>
      <c r="O175" s="170"/>
      <c r="P175" s="493"/>
      <c r="Q175" s="493" t="s">
        <v>427</v>
      </c>
      <c r="R175" s="493"/>
      <c r="S175" s="493"/>
      <c r="T175" s="644"/>
      <c r="U175" s="634"/>
    </row>
    <row r="176" spans="1:21" x14ac:dyDescent="0.35">
      <c r="A176" s="1103"/>
      <c r="B176" s="173">
        <v>3</v>
      </c>
      <c r="C176" s="122"/>
      <c r="D176" s="112"/>
      <c r="E176" s="112"/>
      <c r="F176" s="122"/>
      <c r="G176" s="641"/>
      <c r="H176" s="122"/>
      <c r="I176" s="493"/>
      <c r="J176" s="642"/>
      <c r="K176" s="643"/>
      <c r="L176" s="493"/>
      <c r="M176" s="643"/>
      <c r="N176" s="170"/>
      <c r="O176" s="170"/>
      <c r="P176" s="493"/>
      <c r="Q176" s="493"/>
      <c r="R176" s="493"/>
      <c r="S176" s="493"/>
      <c r="T176" s="644"/>
      <c r="U176" s="634"/>
    </row>
    <row r="177" spans="1:21" x14ac:dyDescent="0.35">
      <c r="A177" s="1103"/>
      <c r="B177" s="173">
        <v>4</v>
      </c>
      <c r="C177" s="122"/>
      <c r="D177" s="112"/>
      <c r="E177" s="112"/>
      <c r="F177" s="122"/>
      <c r="G177" s="641"/>
      <c r="H177" s="122"/>
      <c r="I177" s="493"/>
      <c r="J177" s="642"/>
      <c r="K177" s="643"/>
      <c r="L177" s="493"/>
      <c r="M177" s="643"/>
      <c r="N177" s="170"/>
      <c r="O177" s="170"/>
      <c r="P177" s="493"/>
      <c r="Q177" s="493"/>
      <c r="R177" s="493"/>
      <c r="S177" s="493"/>
      <c r="T177" s="644"/>
      <c r="U177" s="634"/>
    </row>
    <row r="178" spans="1:21" x14ac:dyDescent="0.35">
      <c r="A178" s="1103"/>
      <c r="B178" s="173">
        <v>5</v>
      </c>
      <c r="C178" s="122"/>
      <c r="D178" s="112"/>
      <c r="E178" s="112"/>
      <c r="F178" s="122"/>
      <c r="G178" s="641"/>
      <c r="H178" s="122"/>
      <c r="I178" s="493"/>
      <c r="J178" s="642"/>
      <c r="K178" s="643"/>
      <c r="L178" s="493"/>
      <c r="M178" s="643"/>
      <c r="N178" s="170"/>
      <c r="O178" s="170"/>
      <c r="P178" s="493"/>
      <c r="Q178" s="493"/>
      <c r="R178" s="493"/>
      <c r="S178" s="493"/>
      <c r="T178" s="644"/>
      <c r="U178" s="634"/>
    </row>
    <row r="179" spans="1:21" x14ac:dyDescent="0.35">
      <c r="A179" s="1103"/>
      <c r="B179" s="173">
        <v>6</v>
      </c>
      <c r="C179" s="122"/>
      <c r="D179" s="112"/>
      <c r="E179" s="112"/>
      <c r="F179" s="122"/>
      <c r="G179" s="641"/>
      <c r="H179" s="122"/>
      <c r="I179" s="493"/>
      <c r="J179" s="642"/>
      <c r="K179" s="643"/>
      <c r="L179" s="493"/>
      <c r="M179" s="643"/>
      <c r="N179" s="170"/>
      <c r="O179" s="170"/>
      <c r="P179" s="493"/>
      <c r="Q179" s="493"/>
      <c r="R179" s="493"/>
      <c r="S179" s="493"/>
      <c r="T179" s="644"/>
      <c r="U179" s="634"/>
    </row>
    <row r="180" spans="1:21" x14ac:dyDescent="0.35">
      <c r="A180" s="1103"/>
      <c r="B180" s="173">
        <v>7</v>
      </c>
      <c r="C180" s="122"/>
      <c r="D180" s="112"/>
      <c r="E180" s="112"/>
      <c r="F180" s="122"/>
      <c r="G180" s="641"/>
      <c r="H180" s="122"/>
      <c r="I180" s="493"/>
      <c r="J180" s="642"/>
      <c r="K180" s="643"/>
      <c r="L180" s="493"/>
      <c r="M180" s="643"/>
      <c r="N180" s="170"/>
      <c r="O180" s="170"/>
      <c r="P180" s="493"/>
      <c r="Q180" s="493"/>
      <c r="R180" s="493"/>
      <c r="S180" s="493"/>
      <c r="T180" s="644"/>
      <c r="U180" s="634"/>
    </row>
    <row r="181" spans="1:21" x14ac:dyDescent="0.35">
      <c r="A181" s="1103"/>
      <c r="B181" s="173">
        <v>8</v>
      </c>
      <c r="C181" s="122"/>
      <c r="D181" s="112"/>
      <c r="E181" s="112"/>
      <c r="F181" s="122"/>
      <c r="G181" s="641"/>
      <c r="H181" s="122"/>
      <c r="I181" s="493"/>
      <c r="J181" s="642"/>
      <c r="K181" s="643"/>
      <c r="L181" s="493"/>
      <c r="M181" s="643"/>
      <c r="N181" s="170"/>
      <c r="O181" s="170"/>
      <c r="P181" s="493"/>
      <c r="Q181" s="493"/>
      <c r="R181" s="493"/>
      <c r="S181" s="493"/>
      <c r="T181" s="644"/>
      <c r="U181" s="634"/>
    </row>
    <row r="182" spans="1:21" x14ac:dyDescent="0.35">
      <c r="A182" s="1103"/>
      <c r="B182" s="173">
        <v>9</v>
      </c>
      <c r="C182" s="122"/>
      <c r="D182" s="112"/>
      <c r="E182" s="112"/>
      <c r="F182" s="122"/>
      <c r="G182" s="641"/>
      <c r="H182" s="122"/>
      <c r="I182" s="493"/>
      <c r="J182" s="642"/>
      <c r="K182" s="643"/>
      <c r="L182" s="493"/>
      <c r="M182" s="643"/>
      <c r="N182" s="170"/>
      <c r="O182" s="170"/>
      <c r="P182" s="493"/>
      <c r="Q182" s="493"/>
      <c r="R182" s="493"/>
      <c r="S182" s="493"/>
      <c r="T182" s="644"/>
      <c r="U182" s="634"/>
    </row>
    <row r="183" spans="1:21" ht="15" thickBot="1" x14ac:dyDescent="0.4">
      <c r="A183" s="1104"/>
      <c r="B183" s="174">
        <v>10</v>
      </c>
      <c r="C183" s="151"/>
      <c r="D183" s="149"/>
      <c r="E183" s="149"/>
      <c r="F183" s="151"/>
      <c r="G183" s="645"/>
      <c r="H183" s="151"/>
      <c r="I183" s="494"/>
      <c r="J183" s="646"/>
      <c r="K183" s="647"/>
      <c r="L183" s="494"/>
      <c r="M183" s="647"/>
      <c r="N183" s="171"/>
      <c r="O183" s="171"/>
      <c r="P183" s="494"/>
      <c r="Q183" s="494"/>
      <c r="R183" s="494"/>
      <c r="S183" s="494"/>
      <c r="T183" s="648"/>
      <c r="U183" s="634"/>
    </row>
    <row r="184" spans="1:21" ht="29.5" thickBot="1" x14ac:dyDescent="0.4">
      <c r="A184" s="157"/>
      <c r="B184" s="113"/>
      <c r="C184" s="113"/>
      <c r="D184" s="113"/>
      <c r="E184" s="551" t="s">
        <v>388</v>
      </c>
      <c r="F184" s="552">
        <f>COUNTA(F174:F183)</f>
        <v>0</v>
      </c>
      <c r="G184" s="553">
        <f>COUNTA(G174:G183)</f>
        <v>0</v>
      </c>
      <c r="H184" s="649"/>
      <c r="I184" s="649"/>
      <c r="J184" s="597" t="s">
        <v>627</v>
      </c>
      <c r="K184" s="599">
        <f>COUNTIF(K174:K183,"&lt;=31/12/2024")</f>
        <v>0</v>
      </c>
      <c r="L184" s="649"/>
      <c r="M184" s="155" t="s">
        <v>428</v>
      </c>
      <c r="N184" s="168">
        <f>SUM(N174:N183)</f>
        <v>0</v>
      </c>
      <c r="O184" s="169">
        <f>SUM(O174:O183)</f>
        <v>0</v>
      </c>
      <c r="P184" s="113"/>
      <c r="R184" s="113"/>
      <c r="S184" s="113"/>
      <c r="T184" s="650"/>
      <c r="U184" s="651"/>
    </row>
    <row r="185" spans="1:21" ht="15" thickBot="1" x14ac:dyDescent="0.4">
      <c r="A185" s="652"/>
      <c r="B185" s="653"/>
      <c r="C185" s="459"/>
      <c r="D185" s="459"/>
      <c r="E185" s="459"/>
      <c r="F185" s="653"/>
      <c r="G185" s="459"/>
      <c r="H185" s="459"/>
      <c r="I185" s="653"/>
      <c r="J185" s="653"/>
      <c r="K185" s="459"/>
      <c r="L185" s="459"/>
      <c r="M185" s="459"/>
      <c r="N185" s="459"/>
      <c r="O185" s="459"/>
      <c r="P185" s="459"/>
      <c r="Q185" s="459"/>
      <c r="R185" s="459"/>
      <c r="S185" s="654"/>
      <c r="T185" s="459"/>
      <c r="U185" s="655"/>
    </row>
    <row r="186" spans="1:21" ht="15" thickBot="1" x14ac:dyDescent="0.4">
      <c r="A186" s="629"/>
      <c r="B186" s="630"/>
      <c r="C186" s="631"/>
      <c r="D186" s="631"/>
      <c r="E186" s="631"/>
      <c r="F186" s="630"/>
      <c r="G186" s="631"/>
      <c r="H186" s="631"/>
      <c r="I186" s="630"/>
      <c r="J186" s="630"/>
      <c r="K186" s="631"/>
      <c r="L186" s="631"/>
      <c r="M186" s="631"/>
      <c r="N186" s="631"/>
      <c r="O186" s="631"/>
      <c r="P186" s="631"/>
      <c r="Q186" s="631"/>
      <c r="R186" s="631"/>
      <c r="S186" s="631"/>
      <c r="T186" s="631"/>
      <c r="U186" s="632"/>
    </row>
    <row r="187" spans="1:21" ht="27.5" thickBot="1" x14ac:dyDescent="0.4">
      <c r="A187" s="178" t="s">
        <v>9</v>
      </c>
      <c r="B187" s="1023" t="s">
        <v>125</v>
      </c>
      <c r="C187" s="1024"/>
      <c r="E187" s="1094" t="s">
        <v>389</v>
      </c>
      <c r="F187" s="1095"/>
      <c r="G187" s="1027">
        <f>VLOOKUP(B187,'EXTRAUrbano.Piano inv. forn '!$D$88:$AB$107,3,FALSE)</f>
        <v>0</v>
      </c>
      <c r="H187" s="1028"/>
      <c r="I187" s="102"/>
      <c r="J187" s="1094" t="s">
        <v>390</v>
      </c>
      <c r="K187" s="1095"/>
      <c r="L187" s="1027">
        <f>VLOOKUP(B187,'EXTRAUrbano.Piano inv. forn '!$D$88:$AB$107,4,FALSE)</f>
        <v>0</v>
      </c>
      <c r="M187" s="1028"/>
      <c r="O187" s="183" t="s">
        <v>391</v>
      </c>
      <c r="P187" s="633"/>
      <c r="R187" s="184" t="s">
        <v>392</v>
      </c>
      <c r="S187" s="1029"/>
      <c r="T187" s="1030"/>
      <c r="U187" s="634"/>
    </row>
    <row r="188" spans="1:21" ht="15" thickBot="1" x14ac:dyDescent="0.4">
      <c r="A188" s="157"/>
      <c r="B188" s="114"/>
      <c r="C188" s="114"/>
      <c r="E188" s="115"/>
      <c r="F188" s="115"/>
      <c r="G188" s="116"/>
      <c r="H188" s="116"/>
      <c r="I188" s="102"/>
      <c r="J188" s="115"/>
      <c r="K188" s="115"/>
      <c r="L188" s="116"/>
      <c r="M188" s="116"/>
      <c r="O188" s="117"/>
      <c r="R188" s="113"/>
      <c r="S188" s="605"/>
      <c r="U188" s="158"/>
    </row>
    <row r="189" spans="1:21" ht="28.5" customHeight="1" thickBot="1" x14ac:dyDescent="0.4">
      <c r="A189" s="1076" t="s">
        <v>393</v>
      </c>
      <c r="B189" s="1077"/>
      <c r="C189" s="1077"/>
      <c r="D189" s="1078"/>
      <c r="E189" s="1034">
        <f>VLOOKUP(B187,'EXTRAUrbano.Piano inv. forn '!$D$88:$AB$107,17,FALSE)</f>
        <v>0</v>
      </c>
      <c r="F189" s="1035"/>
      <c r="G189" s="1035"/>
      <c r="H189" s="1036"/>
      <c r="I189" s="102"/>
      <c r="J189" s="1079" t="s">
        <v>394</v>
      </c>
      <c r="K189" s="1080"/>
      <c r="L189" s="1034">
        <f>VLOOKUP(B187,'EXTRAUrbano.Piano inv. forn '!$D$88:$AB$107,19,FALSE)</f>
        <v>0</v>
      </c>
      <c r="M189" s="1036"/>
      <c r="N189" s="141"/>
      <c r="O189" s="514" t="s">
        <v>395</v>
      </c>
      <c r="P189" s="163">
        <f>L189+E189</f>
        <v>0</v>
      </c>
      <c r="R189" s="184" t="s">
        <v>396</v>
      </c>
      <c r="S189" s="1029"/>
      <c r="T189" s="1030"/>
      <c r="U189" s="158"/>
    </row>
    <row r="190" spans="1:21" ht="15" thickBot="1" x14ac:dyDescent="0.4">
      <c r="A190" s="164"/>
      <c r="B190" s="165"/>
      <c r="C190" s="165"/>
      <c r="D190" s="165"/>
      <c r="E190" s="166"/>
      <c r="F190" s="166"/>
      <c r="G190" s="166"/>
      <c r="H190" s="166"/>
      <c r="I190" s="102"/>
      <c r="J190" s="115"/>
      <c r="K190" s="115"/>
      <c r="L190" s="166"/>
      <c r="M190" s="166"/>
      <c r="N190" s="141"/>
      <c r="O190" s="113"/>
      <c r="P190" s="141"/>
      <c r="R190" s="113"/>
      <c r="S190" s="114"/>
      <c r="T190" s="114"/>
      <c r="U190" s="158"/>
    </row>
    <row r="191" spans="1:21" ht="58" x14ac:dyDescent="0.35">
      <c r="A191" s="1099" t="s">
        <v>397</v>
      </c>
      <c r="B191" s="1101" t="s">
        <v>398</v>
      </c>
      <c r="C191" s="1101" t="s">
        <v>399</v>
      </c>
      <c r="D191" s="180" t="s">
        <v>400</v>
      </c>
      <c r="E191" s="626" t="s">
        <v>401</v>
      </c>
      <c r="F191" s="180" t="s">
        <v>402</v>
      </c>
      <c r="G191" s="180" t="s">
        <v>403</v>
      </c>
      <c r="H191" s="181" t="s">
        <v>347</v>
      </c>
      <c r="I191" s="181" t="s">
        <v>404</v>
      </c>
      <c r="J191" s="181" t="s">
        <v>405</v>
      </c>
      <c r="K191" s="181" t="s">
        <v>406</v>
      </c>
      <c r="L191" s="181" t="s">
        <v>407</v>
      </c>
      <c r="M191" s="181" t="s">
        <v>408</v>
      </c>
      <c r="N191" s="181" t="s">
        <v>409</v>
      </c>
      <c r="O191" s="181" t="s">
        <v>410</v>
      </c>
      <c r="P191" s="181" t="s">
        <v>411</v>
      </c>
      <c r="Q191" s="181" t="s">
        <v>412</v>
      </c>
      <c r="R191" s="181" t="s">
        <v>413</v>
      </c>
      <c r="S191" s="181" t="s">
        <v>414</v>
      </c>
      <c r="T191" s="513" t="s">
        <v>415</v>
      </c>
      <c r="U191" s="635"/>
    </row>
    <row r="192" spans="1:21" ht="24.5" thickBot="1" x14ac:dyDescent="0.4">
      <c r="A192" s="1100"/>
      <c r="B192" s="1102"/>
      <c r="C192" s="1102"/>
      <c r="D192" s="182" t="s">
        <v>416</v>
      </c>
      <c r="E192" s="182" t="s">
        <v>432</v>
      </c>
      <c r="F192" s="182" t="s">
        <v>418</v>
      </c>
      <c r="G192" s="182" t="s">
        <v>418</v>
      </c>
      <c r="H192" s="182" t="s">
        <v>57</v>
      </c>
      <c r="I192" s="182" t="s">
        <v>433</v>
      </c>
      <c r="J192" s="182" t="s">
        <v>420</v>
      </c>
      <c r="K192" s="182" t="s">
        <v>421</v>
      </c>
      <c r="L192" s="182" t="s">
        <v>422</v>
      </c>
      <c r="M192" s="182" t="s">
        <v>421</v>
      </c>
      <c r="N192" s="182" t="s">
        <v>423</v>
      </c>
      <c r="O192" s="182" t="s">
        <v>387</v>
      </c>
      <c r="P192" s="182" t="s">
        <v>424</v>
      </c>
      <c r="Q192" s="182" t="s">
        <v>425</v>
      </c>
      <c r="R192" s="182" t="s">
        <v>426</v>
      </c>
      <c r="S192" s="182" t="s">
        <v>426</v>
      </c>
      <c r="T192" s="670"/>
      <c r="U192" s="635"/>
    </row>
    <row r="193" spans="1:21" x14ac:dyDescent="0.35">
      <c r="A193" s="1103" t="str">
        <f>B187</f>
        <v>EXTRA-urb.elettr1</v>
      </c>
      <c r="B193" s="172">
        <v>1</v>
      </c>
      <c r="C193" s="213"/>
      <c r="D193" s="125"/>
      <c r="E193" s="125"/>
      <c r="F193" s="213"/>
      <c r="G193" s="637"/>
      <c r="H193" s="127"/>
      <c r="I193" s="492"/>
      <c r="J193" s="638"/>
      <c r="K193" s="639"/>
      <c r="L193" s="492"/>
      <c r="M193" s="639"/>
      <c r="N193" s="179"/>
      <c r="O193" s="179"/>
      <c r="P193" s="492"/>
      <c r="Q193" s="492"/>
      <c r="R193" s="492"/>
      <c r="S193" s="492"/>
      <c r="T193" s="640"/>
      <c r="U193" s="634"/>
    </row>
    <row r="194" spans="1:21" x14ac:dyDescent="0.35">
      <c r="A194" s="1103"/>
      <c r="B194" s="173">
        <v>2</v>
      </c>
      <c r="C194" s="122"/>
      <c r="D194" s="112"/>
      <c r="E194" s="112"/>
      <c r="F194" s="122"/>
      <c r="G194" s="641"/>
      <c r="H194" s="122"/>
      <c r="I194" s="493"/>
      <c r="J194" s="642"/>
      <c r="K194" s="643"/>
      <c r="L194" s="493"/>
      <c r="M194" s="643"/>
      <c r="N194" s="170"/>
      <c r="O194" s="170"/>
      <c r="P194" s="493"/>
      <c r="Q194" s="493" t="s">
        <v>427</v>
      </c>
      <c r="R194" s="493"/>
      <c r="S194" s="493"/>
      <c r="T194" s="644"/>
      <c r="U194" s="634"/>
    </row>
    <row r="195" spans="1:21" x14ac:dyDescent="0.35">
      <c r="A195" s="1103"/>
      <c r="B195" s="173">
        <v>3</v>
      </c>
      <c r="C195" s="122"/>
      <c r="D195" s="112"/>
      <c r="E195" s="112"/>
      <c r="F195" s="122"/>
      <c r="G195" s="641"/>
      <c r="H195" s="122"/>
      <c r="I195" s="493"/>
      <c r="J195" s="642"/>
      <c r="K195" s="643"/>
      <c r="L195" s="493"/>
      <c r="M195" s="643"/>
      <c r="N195" s="170"/>
      <c r="O195" s="170"/>
      <c r="P195" s="493"/>
      <c r="Q195" s="493"/>
      <c r="R195" s="493"/>
      <c r="S195" s="493"/>
      <c r="T195" s="644"/>
      <c r="U195" s="634"/>
    </row>
    <row r="196" spans="1:21" x14ac:dyDescent="0.35">
      <c r="A196" s="1103"/>
      <c r="B196" s="173">
        <v>4</v>
      </c>
      <c r="C196" s="122"/>
      <c r="D196" s="112"/>
      <c r="E196" s="112"/>
      <c r="F196" s="122"/>
      <c r="G196" s="641"/>
      <c r="H196" s="122"/>
      <c r="I196" s="493"/>
      <c r="J196" s="642"/>
      <c r="K196" s="643"/>
      <c r="L196" s="493"/>
      <c r="M196" s="643"/>
      <c r="N196" s="170"/>
      <c r="O196" s="170"/>
      <c r="P196" s="493"/>
      <c r="Q196" s="493"/>
      <c r="R196" s="493"/>
      <c r="S196" s="493"/>
      <c r="T196" s="644"/>
      <c r="U196" s="634"/>
    </row>
    <row r="197" spans="1:21" x14ac:dyDescent="0.35">
      <c r="A197" s="1103"/>
      <c r="B197" s="173">
        <v>5</v>
      </c>
      <c r="C197" s="122"/>
      <c r="D197" s="112"/>
      <c r="E197" s="112"/>
      <c r="F197" s="122"/>
      <c r="G197" s="641"/>
      <c r="H197" s="122"/>
      <c r="I197" s="493"/>
      <c r="J197" s="642"/>
      <c r="K197" s="643"/>
      <c r="L197" s="493"/>
      <c r="M197" s="643"/>
      <c r="N197" s="170"/>
      <c r="O197" s="170"/>
      <c r="P197" s="493"/>
      <c r="Q197" s="493"/>
      <c r="R197" s="493"/>
      <c r="S197" s="493"/>
      <c r="T197" s="644"/>
      <c r="U197" s="634"/>
    </row>
    <row r="198" spans="1:21" x14ac:dyDescent="0.35">
      <c r="A198" s="1103"/>
      <c r="B198" s="173">
        <v>6</v>
      </c>
      <c r="C198" s="122"/>
      <c r="D198" s="112"/>
      <c r="E198" s="112"/>
      <c r="F198" s="122"/>
      <c r="G198" s="641"/>
      <c r="H198" s="122"/>
      <c r="I198" s="493"/>
      <c r="J198" s="642"/>
      <c r="K198" s="643"/>
      <c r="L198" s="493"/>
      <c r="M198" s="643"/>
      <c r="N198" s="170"/>
      <c r="O198" s="170"/>
      <c r="P198" s="493"/>
      <c r="Q198" s="493"/>
      <c r="R198" s="493"/>
      <c r="S198" s="493"/>
      <c r="T198" s="644"/>
      <c r="U198" s="634"/>
    </row>
    <row r="199" spans="1:21" x14ac:dyDescent="0.35">
      <c r="A199" s="1103"/>
      <c r="B199" s="173">
        <v>7</v>
      </c>
      <c r="C199" s="122"/>
      <c r="D199" s="112"/>
      <c r="E199" s="112"/>
      <c r="F199" s="122"/>
      <c r="G199" s="641"/>
      <c r="H199" s="122"/>
      <c r="I199" s="493"/>
      <c r="J199" s="642"/>
      <c r="K199" s="643"/>
      <c r="L199" s="493"/>
      <c r="M199" s="643"/>
      <c r="N199" s="170"/>
      <c r="O199" s="170"/>
      <c r="P199" s="493"/>
      <c r="Q199" s="493"/>
      <c r="R199" s="493"/>
      <c r="S199" s="493"/>
      <c r="T199" s="644"/>
      <c r="U199" s="634"/>
    </row>
    <row r="200" spans="1:21" x14ac:dyDescent="0.35">
      <c r="A200" s="1103"/>
      <c r="B200" s="173">
        <v>8</v>
      </c>
      <c r="C200" s="122"/>
      <c r="D200" s="112"/>
      <c r="E200" s="112"/>
      <c r="F200" s="122"/>
      <c r="G200" s="641"/>
      <c r="H200" s="122"/>
      <c r="I200" s="493"/>
      <c r="J200" s="642"/>
      <c r="K200" s="643"/>
      <c r="L200" s="493"/>
      <c r="M200" s="643"/>
      <c r="N200" s="170"/>
      <c r="O200" s="170"/>
      <c r="P200" s="493"/>
      <c r="Q200" s="493"/>
      <c r="R200" s="493"/>
      <c r="S200" s="493"/>
      <c r="T200" s="644"/>
      <c r="U200" s="634"/>
    </row>
    <row r="201" spans="1:21" x14ac:dyDescent="0.35">
      <c r="A201" s="1103"/>
      <c r="B201" s="173">
        <v>9</v>
      </c>
      <c r="C201" s="122"/>
      <c r="D201" s="112"/>
      <c r="E201" s="112"/>
      <c r="F201" s="122"/>
      <c r="G201" s="641"/>
      <c r="H201" s="122"/>
      <c r="I201" s="493"/>
      <c r="J201" s="642"/>
      <c r="K201" s="643"/>
      <c r="L201" s="493"/>
      <c r="M201" s="643"/>
      <c r="N201" s="170"/>
      <c r="O201" s="170"/>
      <c r="P201" s="493"/>
      <c r="Q201" s="493"/>
      <c r="R201" s="493"/>
      <c r="S201" s="493"/>
      <c r="T201" s="644"/>
      <c r="U201" s="634"/>
    </row>
    <row r="202" spans="1:21" ht="15" thickBot="1" x14ac:dyDescent="0.4">
      <c r="A202" s="1104"/>
      <c r="B202" s="174">
        <v>10</v>
      </c>
      <c r="C202" s="151"/>
      <c r="D202" s="149"/>
      <c r="E202" s="149"/>
      <c r="F202" s="151"/>
      <c r="G202" s="645"/>
      <c r="H202" s="151"/>
      <c r="I202" s="494"/>
      <c r="J202" s="646"/>
      <c r="K202" s="647"/>
      <c r="L202" s="494"/>
      <c r="M202" s="647"/>
      <c r="N202" s="171"/>
      <c r="O202" s="171"/>
      <c r="P202" s="494"/>
      <c r="Q202" s="494"/>
      <c r="R202" s="494"/>
      <c r="S202" s="494"/>
      <c r="T202" s="648"/>
      <c r="U202" s="634"/>
    </row>
    <row r="203" spans="1:21" ht="29.5" thickBot="1" x14ac:dyDescent="0.4">
      <c r="A203" s="157"/>
      <c r="B203" s="113"/>
      <c r="C203" s="113"/>
      <c r="D203" s="113"/>
      <c r="E203" s="551" t="s">
        <v>388</v>
      </c>
      <c r="F203" s="552">
        <f>COUNTA(F193:F202)</f>
        <v>0</v>
      </c>
      <c r="G203" s="553">
        <f>COUNTA(G193:G202)</f>
        <v>0</v>
      </c>
      <c r="H203" s="649"/>
      <c r="I203" s="649"/>
      <c r="J203" s="597" t="s">
        <v>627</v>
      </c>
      <c r="K203" s="599">
        <f>COUNTIF(K193:K202,"&lt;=31/12/2024")</f>
        <v>0</v>
      </c>
      <c r="L203" s="649"/>
      <c r="M203" s="155" t="s">
        <v>428</v>
      </c>
      <c r="N203" s="168">
        <f>SUM(N193:N202)</f>
        <v>0</v>
      </c>
      <c r="O203" s="169">
        <f>SUM(O193:O202)</f>
        <v>0</v>
      </c>
      <c r="P203" s="113"/>
      <c r="R203" s="113"/>
      <c r="S203" s="113"/>
      <c r="T203" s="650"/>
      <c r="U203" s="651"/>
    </row>
    <row r="204" spans="1:21" ht="15" thickBot="1" x14ac:dyDescent="0.4">
      <c r="A204" s="652"/>
      <c r="B204" s="653"/>
      <c r="C204" s="459"/>
      <c r="D204" s="459"/>
      <c r="E204" s="459"/>
      <c r="F204" s="653"/>
      <c r="G204" s="459"/>
      <c r="H204" s="459"/>
      <c r="I204" s="653"/>
      <c r="J204" s="653"/>
      <c r="K204" s="459"/>
      <c r="L204" s="459"/>
      <c r="M204" s="459"/>
      <c r="N204" s="459"/>
      <c r="O204" s="459"/>
      <c r="P204" s="459"/>
      <c r="Q204" s="459"/>
      <c r="R204" s="459"/>
      <c r="S204" s="654"/>
      <c r="T204" s="459"/>
      <c r="U204" s="655"/>
    </row>
    <row r="205" spans="1:21" ht="15" thickBot="1" x14ac:dyDescent="0.4">
      <c r="A205" s="629"/>
      <c r="B205" s="630"/>
      <c r="C205" s="631"/>
      <c r="D205" s="631"/>
      <c r="E205" s="631"/>
      <c r="F205" s="630"/>
      <c r="G205" s="631"/>
      <c r="H205" s="631"/>
      <c r="I205" s="630"/>
      <c r="J205" s="630"/>
      <c r="K205" s="631"/>
      <c r="L205" s="631"/>
      <c r="M205" s="631"/>
      <c r="N205" s="631"/>
      <c r="O205" s="631"/>
      <c r="P205" s="631"/>
      <c r="Q205" s="631"/>
      <c r="R205" s="631"/>
      <c r="S205" s="631"/>
      <c r="T205" s="631"/>
      <c r="U205" s="632"/>
    </row>
    <row r="206" spans="1:21" ht="27.5" thickBot="1" x14ac:dyDescent="0.4">
      <c r="A206" s="178" t="s">
        <v>9</v>
      </c>
      <c r="B206" s="1023" t="s">
        <v>125</v>
      </c>
      <c r="C206" s="1024"/>
      <c r="E206" s="1094" t="s">
        <v>389</v>
      </c>
      <c r="F206" s="1095"/>
      <c r="G206" s="1027">
        <f>VLOOKUP(B206,'EXTRAUrbano.Piano inv. forn '!$D$88:$AB$107,3,FALSE)</f>
        <v>0</v>
      </c>
      <c r="H206" s="1028"/>
      <c r="I206" s="102"/>
      <c r="J206" s="1094" t="s">
        <v>390</v>
      </c>
      <c r="K206" s="1095"/>
      <c r="L206" s="1027">
        <f>VLOOKUP(B206,'EXTRAUrbano.Piano inv. forn '!$D$88:$AB$107,4,FALSE)</f>
        <v>0</v>
      </c>
      <c r="M206" s="1028"/>
      <c r="O206" s="183" t="s">
        <v>391</v>
      </c>
      <c r="P206" s="633"/>
      <c r="R206" s="184" t="s">
        <v>392</v>
      </c>
      <c r="S206" s="1029"/>
      <c r="T206" s="1030"/>
      <c r="U206" s="634"/>
    </row>
    <row r="207" spans="1:21" ht="15" thickBot="1" x14ac:dyDescent="0.4">
      <c r="A207" s="157"/>
      <c r="B207" s="114"/>
      <c r="C207" s="114"/>
      <c r="E207" s="115"/>
      <c r="F207" s="115"/>
      <c r="G207" s="116"/>
      <c r="H207" s="116"/>
      <c r="I207" s="102"/>
      <c r="J207" s="115"/>
      <c r="K207" s="115"/>
      <c r="L207" s="116"/>
      <c r="M207" s="116"/>
      <c r="O207" s="117"/>
      <c r="R207" s="113"/>
      <c r="S207" s="605"/>
      <c r="U207" s="158"/>
    </row>
    <row r="208" spans="1:21" ht="28.5" customHeight="1" thickBot="1" x14ac:dyDescent="0.4">
      <c r="A208" s="1076" t="s">
        <v>393</v>
      </c>
      <c r="B208" s="1077"/>
      <c r="C208" s="1077"/>
      <c r="D208" s="1078"/>
      <c r="E208" s="1034">
        <f>VLOOKUP(B206,'EXTRAUrbano.Piano inv. forn '!$D$88:$AB$107,17,FALSE)</f>
        <v>0</v>
      </c>
      <c r="F208" s="1035"/>
      <c r="G208" s="1035"/>
      <c r="H208" s="1036"/>
      <c r="I208" s="102"/>
      <c r="J208" s="1079" t="s">
        <v>394</v>
      </c>
      <c r="K208" s="1080"/>
      <c r="L208" s="1034">
        <f>VLOOKUP(B206,'EXTRAUrbano.Piano inv. forn '!$D$88:$AB$107,19,FALSE)</f>
        <v>0</v>
      </c>
      <c r="M208" s="1036"/>
      <c r="N208" s="141"/>
      <c r="O208" s="514" t="s">
        <v>395</v>
      </c>
      <c r="P208" s="163">
        <f>L208+E208</f>
        <v>0</v>
      </c>
      <c r="R208" s="184" t="s">
        <v>396</v>
      </c>
      <c r="S208" s="1029"/>
      <c r="T208" s="1030"/>
      <c r="U208" s="158"/>
    </row>
    <row r="209" spans="1:21" ht="15" thickBot="1" x14ac:dyDescent="0.4">
      <c r="A209" s="164"/>
      <c r="B209" s="165"/>
      <c r="C209" s="165"/>
      <c r="D209" s="165"/>
      <c r="E209" s="166"/>
      <c r="F209" s="166"/>
      <c r="G209" s="166"/>
      <c r="H209" s="166"/>
      <c r="I209" s="102"/>
      <c r="J209" s="115"/>
      <c r="K209" s="115"/>
      <c r="L209" s="166"/>
      <c r="M209" s="166"/>
      <c r="N209" s="141"/>
      <c r="O209" s="113"/>
      <c r="P209" s="141"/>
      <c r="R209" s="113"/>
      <c r="S209" s="114"/>
      <c r="T209" s="114"/>
      <c r="U209" s="158"/>
    </row>
    <row r="210" spans="1:21" ht="58" x14ac:dyDescent="0.35">
      <c r="A210" s="1099" t="s">
        <v>397</v>
      </c>
      <c r="B210" s="1101" t="s">
        <v>398</v>
      </c>
      <c r="C210" s="1101" t="s">
        <v>399</v>
      </c>
      <c r="D210" s="180" t="s">
        <v>400</v>
      </c>
      <c r="E210" s="626" t="s">
        <v>401</v>
      </c>
      <c r="F210" s="180" t="s">
        <v>402</v>
      </c>
      <c r="G210" s="180" t="s">
        <v>403</v>
      </c>
      <c r="H210" s="181" t="s">
        <v>347</v>
      </c>
      <c r="I210" s="181" t="s">
        <v>404</v>
      </c>
      <c r="J210" s="181" t="s">
        <v>405</v>
      </c>
      <c r="K210" s="181" t="s">
        <v>406</v>
      </c>
      <c r="L210" s="181" t="s">
        <v>407</v>
      </c>
      <c r="M210" s="181" t="s">
        <v>408</v>
      </c>
      <c r="N210" s="181" t="s">
        <v>409</v>
      </c>
      <c r="O210" s="181" t="s">
        <v>410</v>
      </c>
      <c r="P210" s="181" t="s">
        <v>411</v>
      </c>
      <c r="Q210" s="181" t="s">
        <v>412</v>
      </c>
      <c r="R210" s="181" t="s">
        <v>413</v>
      </c>
      <c r="S210" s="181" t="s">
        <v>414</v>
      </c>
      <c r="T210" s="513" t="s">
        <v>415</v>
      </c>
      <c r="U210" s="635"/>
    </row>
    <row r="211" spans="1:21" ht="24.5" thickBot="1" x14ac:dyDescent="0.4">
      <c r="A211" s="1100"/>
      <c r="B211" s="1102"/>
      <c r="C211" s="1102"/>
      <c r="D211" s="182" t="s">
        <v>416</v>
      </c>
      <c r="E211" s="182" t="s">
        <v>432</v>
      </c>
      <c r="F211" s="182" t="s">
        <v>418</v>
      </c>
      <c r="G211" s="182" t="s">
        <v>418</v>
      </c>
      <c r="H211" s="182" t="s">
        <v>57</v>
      </c>
      <c r="I211" s="182" t="s">
        <v>433</v>
      </c>
      <c r="J211" s="182" t="s">
        <v>420</v>
      </c>
      <c r="K211" s="182" t="s">
        <v>421</v>
      </c>
      <c r="L211" s="182" t="s">
        <v>422</v>
      </c>
      <c r="M211" s="182" t="s">
        <v>421</v>
      </c>
      <c r="N211" s="182" t="s">
        <v>423</v>
      </c>
      <c r="O211" s="182" t="s">
        <v>387</v>
      </c>
      <c r="P211" s="182" t="s">
        <v>424</v>
      </c>
      <c r="Q211" s="182" t="s">
        <v>425</v>
      </c>
      <c r="R211" s="182" t="s">
        <v>426</v>
      </c>
      <c r="S211" s="182" t="s">
        <v>426</v>
      </c>
      <c r="T211" s="670"/>
      <c r="U211" s="635"/>
    </row>
    <row r="212" spans="1:21" x14ac:dyDescent="0.35">
      <c r="A212" s="1103" t="str">
        <f>B206</f>
        <v>EXTRA-urb.elettr1</v>
      </c>
      <c r="B212" s="172">
        <v>1</v>
      </c>
      <c r="C212" s="213"/>
      <c r="D212" s="125"/>
      <c r="E212" s="125"/>
      <c r="F212" s="213"/>
      <c r="G212" s="637"/>
      <c r="H212" s="127"/>
      <c r="I212" s="492"/>
      <c r="J212" s="638"/>
      <c r="K212" s="639"/>
      <c r="L212" s="492"/>
      <c r="M212" s="639"/>
      <c r="N212" s="179"/>
      <c r="O212" s="179"/>
      <c r="P212" s="492"/>
      <c r="Q212" s="492"/>
      <c r="R212" s="492"/>
      <c r="S212" s="492"/>
      <c r="T212" s="640"/>
      <c r="U212" s="634"/>
    </row>
    <row r="213" spans="1:21" x14ac:dyDescent="0.35">
      <c r="A213" s="1103"/>
      <c r="B213" s="173">
        <v>2</v>
      </c>
      <c r="C213" s="122"/>
      <c r="D213" s="112"/>
      <c r="E213" s="112"/>
      <c r="F213" s="122"/>
      <c r="G213" s="641"/>
      <c r="H213" s="122"/>
      <c r="I213" s="493"/>
      <c r="J213" s="642"/>
      <c r="K213" s="643"/>
      <c r="L213" s="493"/>
      <c r="M213" s="643"/>
      <c r="N213" s="170"/>
      <c r="O213" s="170"/>
      <c r="P213" s="493"/>
      <c r="Q213" s="493" t="s">
        <v>427</v>
      </c>
      <c r="R213" s="493"/>
      <c r="S213" s="493"/>
      <c r="T213" s="644"/>
      <c r="U213" s="634"/>
    </row>
    <row r="214" spans="1:21" x14ac:dyDescent="0.35">
      <c r="A214" s="1103"/>
      <c r="B214" s="173">
        <v>3</v>
      </c>
      <c r="C214" s="122"/>
      <c r="D214" s="112"/>
      <c r="E214" s="112"/>
      <c r="F214" s="122"/>
      <c r="G214" s="641"/>
      <c r="H214" s="122"/>
      <c r="I214" s="493"/>
      <c r="J214" s="642"/>
      <c r="K214" s="643"/>
      <c r="L214" s="493"/>
      <c r="M214" s="643"/>
      <c r="N214" s="170"/>
      <c r="O214" s="170"/>
      <c r="P214" s="493"/>
      <c r="Q214" s="493"/>
      <c r="R214" s="493"/>
      <c r="S214" s="493"/>
      <c r="T214" s="644"/>
      <c r="U214" s="634"/>
    </row>
    <row r="215" spans="1:21" x14ac:dyDescent="0.35">
      <c r="A215" s="1103"/>
      <c r="B215" s="173">
        <v>4</v>
      </c>
      <c r="C215" s="122"/>
      <c r="D215" s="112"/>
      <c r="E215" s="112"/>
      <c r="F215" s="122"/>
      <c r="G215" s="641"/>
      <c r="H215" s="122"/>
      <c r="I215" s="493"/>
      <c r="J215" s="642"/>
      <c r="K215" s="643"/>
      <c r="L215" s="493"/>
      <c r="M215" s="643"/>
      <c r="N215" s="170"/>
      <c r="O215" s="170"/>
      <c r="P215" s="493"/>
      <c r="Q215" s="493"/>
      <c r="R215" s="493"/>
      <c r="S215" s="493"/>
      <c r="T215" s="644"/>
      <c r="U215" s="634"/>
    </row>
    <row r="216" spans="1:21" x14ac:dyDescent="0.35">
      <c r="A216" s="1103"/>
      <c r="B216" s="173">
        <v>5</v>
      </c>
      <c r="C216" s="122"/>
      <c r="D216" s="112"/>
      <c r="E216" s="112"/>
      <c r="F216" s="122"/>
      <c r="G216" s="641"/>
      <c r="H216" s="122"/>
      <c r="I216" s="493"/>
      <c r="J216" s="642"/>
      <c r="K216" s="643"/>
      <c r="L216" s="493"/>
      <c r="M216" s="643"/>
      <c r="N216" s="170"/>
      <c r="O216" s="170"/>
      <c r="P216" s="493"/>
      <c r="Q216" s="493"/>
      <c r="R216" s="493"/>
      <c r="S216" s="493"/>
      <c r="T216" s="644"/>
      <c r="U216" s="634"/>
    </row>
    <row r="217" spans="1:21" x14ac:dyDescent="0.35">
      <c r="A217" s="1103"/>
      <c r="B217" s="173">
        <v>6</v>
      </c>
      <c r="C217" s="122"/>
      <c r="D217" s="112"/>
      <c r="E217" s="112"/>
      <c r="F217" s="122"/>
      <c r="G217" s="641"/>
      <c r="H217" s="122"/>
      <c r="I217" s="493"/>
      <c r="J217" s="642"/>
      <c r="K217" s="643"/>
      <c r="L217" s="493"/>
      <c r="M217" s="643"/>
      <c r="N217" s="170"/>
      <c r="O217" s="170"/>
      <c r="P217" s="493"/>
      <c r="Q217" s="493"/>
      <c r="R217" s="493"/>
      <c r="S217" s="493"/>
      <c r="T217" s="644"/>
      <c r="U217" s="634"/>
    </row>
    <row r="218" spans="1:21" x14ac:dyDescent="0.35">
      <c r="A218" s="1103"/>
      <c r="B218" s="173">
        <v>7</v>
      </c>
      <c r="C218" s="122"/>
      <c r="D218" s="112"/>
      <c r="E218" s="112"/>
      <c r="F218" s="122"/>
      <c r="G218" s="641"/>
      <c r="H218" s="122"/>
      <c r="I218" s="493"/>
      <c r="J218" s="642"/>
      <c r="K218" s="643"/>
      <c r="L218" s="493"/>
      <c r="M218" s="643"/>
      <c r="N218" s="170"/>
      <c r="O218" s="170"/>
      <c r="P218" s="493"/>
      <c r="Q218" s="493"/>
      <c r="R218" s="493"/>
      <c r="S218" s="493"/>
      <c r="T218" s="644"/>
      <c r="U218" s="634"/>
    </row>
    <row r="219" spans="1:21" x14ac:dyDescent="0.35">
      <c r="A219" s="1103"/>
      <c r="B219" s="173">
        <v>8</v>
      </c>
      <c r="C219" s="122"/>
      <c r="D219" s="112"/>
      <c r="E219" s="112"/>
      <c r="F219" s="122"/>
      <c r="G219" s="641"/>
      <c r="H219" s="122"/>
      <c r="I219" s="493"/>
      <c r="J219" s="642"/>
      <c r="K219" s="643"/>
      <c r="L219" s="493"/>
      <c r="M219" s="643"/>
      <c r="N219" s="170"/>
      <c r="O219" s="170"/>
      <c r="P219" s="493"/>
      <c r="Q219" s="493"/>
      <c r="R219" s="493"/>
      <c r="S219" s="493"/>
      <c r="T219" s="644"/>
      <c r="U219" s="634"/>
    </row>
    <row r="220" spans="1:21" x14ac:dyDescent="0.35">
      <c r="A220" s="1103"/>
      <c r="B220" s="173">
        <v>9</v>
      </c>
      <c r="C220" s="122"/>
      <c r="D220" s="112"/>
      <c r="E220" s="112"/>
      <c r="F220" s="122"/>
      <c r="G220" s="641"/>
      <c r="H220" s="122"/>
      <c r="I220" s="493"/>
      <c r="J220" s="642"/>
      <c r="K220" s="643"/>
      <c r="L220" s="493"/>
      <c r="M220" s="643"/>
      <c r="N220" s="170"/>
      <c r="O220" s="170"/>
      <c r="P220" s="493"/>
      <c r="Q220" s="493"/>
      <c r="R220" s="493"/>
      <c r="S220" s="493"/>
      <c r="T220" s="644"/>
      <c r="U220" s="634"/>
    </row>
    <row r="221" spans="1:21" ht="15" thickBot="1" x14ac:dyDescent="0.4">
      <c r="A221" s="1104"/>
      <c r="B221" s="174">
        <v>10</v>
      </c>
      <c r="C221" s="151"/>
      <c r="D221" s="149"/>
      <c r="E221" s="149"/>
      <c r="F221" s="151"/>
      <c r="G221" s="645"/>
      <c r="H221" s="151"/>
      <c r="I221" s="494"/>
      <c r="J221" s="646"/>
      <c r="K221" s="647"/>
      <c r="L221" s="494"/>
      <c r="M221" s="647"/>
      <c r="N221" s="171"/>
      <c r="O221" s="171"/>
      <c r="P221" s="494"/>
      <c r="Q221" s="494"/>
      <c r="R221" s="494"/>
      <c r="S221" s="494"/>
      <c r="T221" s="648"/>
      <c r="U221" s="634"/>
    </row>
    <row r="222" spans="1:21" ht="29.5" thickBot="1" x14ac:dyDescent="0.4">
      <c r="A222" s="157"/>
      <c r="B222" s="113"/>
      <c r="C222" s="113"/>
      <c r="D222" s="113"/>
      <c r="E222" s="551" t="s">
        <v>388</v>
      </c>
      <c r="F222" s="552">
        <f>COUNTA(F212:F221)</f>
        <v>0</v>
      </c>
      <c r="G222" s="553">
        <f>COUNTA(G212:G221)</f>
        <v>0</v>
      </c>
      <c r="H222" s="649"/>
      <c r="I222" s="649"/>
      <c r="J222" s="597" t="s">
        <v>627</v>
      </c>
      <c r="K222" s="599">
        <f>COUNTIF(K212:K221,"&lt;=31/12/2024")</f>
        <v>0</v>
      </c>
      <c r="L222" s="649"/>
      <c r="M222" s="155" t="s">
        <v>428</v>
      </c>
      <c r="N222" s="168">
        <f>SUM(N212:N221)</f>
        <v>0</v>
      </c>
      <c r="O222" s="169">
        <f>SUM(O212:O221)</f>
        <v>0</v>
      </c>
      <c r="P222" s="113"/>
      <c r="R222" s="113"/>
      <c r="S222" s="113"/>
      <c r="T222" s="650"/>
      <c r="U222" s="651"/>
    </row>
    <row r="223" spans="1:21" ht="15" thickBot="1" x14ac:dyDescent="0.4">
      <c r="A223" s="652"/>
      <c r="B223" s="653"/>
      <c r="C223" s="459"/>
      <c r="D223" s="459"/>
      <c r="E223" s="459"/>
      <c r="F223" s="653"/>
      <c r="G223" s="459"/>
      <c r="H223" s="459"/>
      <c r="I223" s="653"/>
      <c r="J223" s="653"/>
      <c r="K223" s="459"/>
      <c r="L223" s="459"/>
      <c r="M223" s="459"/>
      <c r="N223" s="459"/>
      <c r="O223" s="459"/>
      <c r="P223" s="459"/>
      <c r="Q223" s="459"/>
      <c r="R223" s="459"/>
      <c r="S223" s="654"/>
      <c r="T223" s="459"/>
      <c r="U223" s="655"/>
    </row>
  </sheetData>
  <sheetProtection password="8721" sheet="1" objects="1" scenarios="1"/>
  <mergeCells count="180">
    <mergeCell ref="J13:M13"/>
    <mergeCell ref="A13:D13"/>
    <mergeCell ref="E13:H13"/>
    <mergeCell ref="A210:A211"/>
    <mergeCell ref="B210:B211"/>
    <mergeCell ref="C210:C211"/>
    <mergeCell ref="A212:A221"/>
    <mergeCell ref="G206:H206"/>
    <mergeCell ref="J206:K206"/>
    <mergeCell ref="L206:M206"/>
    <mergeCell ref="G187:H187"/>
    <mergeCell ref="J187:K187"/>
    <mergeCell ref="L187:M187"/>
    <mergeCell ref="A153:A154"/>
    <mergeCell ref="B153:B154"/>
    <mergeCell ref="C153:C154"/>
    <mergeCell ref="A155:A164"/>
    <mergeCell ref="G149:H149"/>
    <mergeCell ref="J149:K149"/>
    <mergeCell ref="L149:M149"/>
    <mergeCell ref="A115:A116"/>
    <mergeCell ref="B115:B116"/>
    <mergeCell ref="C115:C116"/>
    <mergeCell ref="A117:A126"/>
    <mergeCell ref="L151:M151"/>
    <mergeCell ref="A189:D189"/>
    <mergeCell ref="E189:H189"/>
    <mergeCell ref="J189:K189"/>
    <mergeCell ref="L189:M189"/>
    <mergeCell ref="S189:T189"/>
    <mergeCell ref="A172:A173"/>
    <mergeCell ref="B172:B173"/>
    <mergeCell ref="C172:C173"/>
    <mergeCell ref="A174:A183"/>
    <mergeCell ref="B187:C187"/>
    <mergeCell ref="E187:F187"/>
    <mergeCell ref="S168:T168"/>
    <mergeCell ref="A170:D170"/>
    <mergeCell ref="E170:H170"/>
    <mergeCell ref="J170:K170"/>
    <mergeCell ref="L170:M170"/>
    <mergeCell ref="S170:T170"/>
    <mergeCell ref="S187:T187"/>
    <mergeCell ref="B168:C168"/>
    <mergeCell ref="E168:F168"/>
    <mergeCell ref="G168:H168"/>
    <mergeCell ref="J168:K168"/>
    <mergeCell ref="L168:M168"/>
    <mergeCell ref="S206:T206"/>
    <mergeCell ref="A208:D208"/>
    <mergeCell ref="E208:H208"/>
    <mergeCell ref="J208:K208"/>
    <mergeCell ref="L208:M208"/>
    <mergeCell ref="S208:T208"/>
    <mergeCell ref="A191:A192"/>
    <mergeCell ref="B191:B192"/>
    <mergeCell ref="C191:C192"/>
    <mergeCell ref="A193:A202"/>
    <mergeCell ref="B206:C206"/>
    <mergeCell ref="E206:F206"/>
    <mergeCell ref="S151:T151"/>
    <mergeCell ref="A134:A135"/>
    <mergeCell ref="B134:B135"/>
    <mergeCell ref="C134:C135"/>
    <mergeCell ref="A136:A145"/>
    <mergeCell ref="B149:C149"/>
    <mergeCell ref="E149:F149"/>
    <mergeCell ref="J111:K111"/>
    <mergeCell ref="L111:M111"/>
    <mergeCell ref="G130:H130"/>
    <mergeCell ref="J130:K130"/>
    <mergeCell ref="L130:M130"/>
    <mergeCell ref="S130:T130"/>
    <mergeCell ref="B130:C130"/>
    <mergeCell ref="E130:F130"/>
    <mergeCell ref="A132:D132"/>
    <mergeCell ref="E132:H132"/>
    <mergeCell ref="J132:K132"/>
    <mergeCell ref="L132:M132"/>
    <mergeCell ref="S132:T132"/>
    <mergeCell ref="S149:T149"/>
    <mergeCell ref="A151:D151"/>
    <mergeCell ref="E151:H151"/>
    <mergeCell ref="J151:K151"/>
    <mergeCell ref="S92:T92"/>
    <mergeCell ref="A94:D94"/>
    <mergeCell ref="E94:H94"/>
    <mergeCell ref="J94:K94"/>
    <mergeCell ref="L94:M94"/>
    <mergeCell ref="S94:T94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G111:H111"/>
    <mergeCell ref="A77:A78"/>
    <mergeCell ref="B77:B78"/>
    <mergeCell ref="C77:C78"/>
    <mergeCell ref="A79:A88"/>
    <mergeCell ref="B92:C92"/>
    <mergeCell ref="E92:F92"/>
    <mergeCell ref="G73:H73"/>
    <mergeCell ref="J73:K73"/>
    <mergeCell ref="L73:M73"/>
    <mergeCell ref="G92:H92"/>
    <mergeCell ref="J92:K92"/>
    <mergeCell ref="L92:M92"/>
    <mergeCell ref="A56:D56"/>
    <mergeCell ref="E56:H56"/>
    <mergeCell ref="J56:K56"/>
    <mergeCell ref="L56:M56"/>
    <mergeCell ref="S56:T56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A60:A69"/>
    <mergeCell ref="B73:C73"/>
    <mergeCell ref="E73:F73"/>
    <mergeCell ref="A39:A40"/>
    <mergeCell ref="B39:B40"/>
    <mergeCell ref="C39:C40"/>
    <mergeCell ref="A41:A50"/>
    <mergeCell ref="B54:C54"/>
    <mergeCell ref="E54:F54"/>
    <mergeCell ref="S35:T35"/>
    <mergeCell ref="A37:D37"/>
    <mergeCell ref="E37:H37"/>
    <mergeCell ref="J37:K37"/>
    <mergeCell ref="L37:M37"/>
    <mergeCell ref="S37:T37"/>
    <mergeCell ref="G54:H54"/>
    <mergeCell ref="J54:K54"/>
    <mergeCell ref="L54:M54"/>
    <mergeCell ref="S54:T54"/>
    <mergeCell ref="A22:A31"/>
    <mergeCell ref="B35:C35"/>
    <mergeCell ref="E35:F35"/>
    <mergeCell ref="G35:H35"/>
    <mergeCell ref="J35:K35"/>
    <mergeCell ref="L35:M35"/>
    <mergeCell ref="A18:D18"/>
    <mergeCell ref="E18:H18"/>
    <mergeCell ref="J18:K18"/>
    <mergeCell ref="L18:M18"/>
    <mergeCell ref="S18:T18"/>
    <mergeCell ref="A20:A21"/>
    <mergeCell ref="B20:B21"/>
    <mergeCell ref="C20:C21"/>
    <mergeCell ref="B16:C16"/>
    <mergeCell ref="E16:F16"/>
    <mergeCell ref="G16:H16"/>
    <mergeCell ref="J16:K16"/>
    <mergeCell ref="L16:M16"/>
    <mergeCell ref="S16:T16"/>
    <mergeCell ref="A8:T8"/>
    <mergeCell ref="A10:D11"/>
    <mergeCell ref="E10:H11"/>
    <mergeCell ref="J10:N10"/>
    <mergeCell ref="O10:P11"/>
    <mergeCell ref="J11:N11"/>
    <mergeCell ref="A1:X1"/>
    <mergeCell ref="A3:T3"/>
    <mergeCell ref="A6:D6"/>
    <mergeCell ref="E6:J6"/>
    <mergeCell ref="L6:N6"/>
    <mergeCell ref="O6:T6"/>
  </mergeCells>
  <dataValidations count="6">
    <dataValidation type="list" allowBlank="1" showInputMessage="1" showErrorMessage="1" sqref="I22:I31 I193:I202 I41:I50 I60:I69 I79:I88 I98:I107 I117:I126 I136:I145 I155:I164 I174:I183 I212:I221" xr:uid="{00000000-0002-0000-0900-000000000000}">
      <formula1>"classe II,classe III,classe a, classe B"</formula1>
    </dataValidation>
    <dataValidation type="list" allowBlank="1" showInputMessage="1" showErrorMessage="1" sqref="E22:E31 E193:E202 E41:E50 E60:E69 E79:E88 E98:E107 E117:E126 E136:E145 E155:E164 E174:E183 E212:E221" xr:uid="{00000000-0002-0000-0900-000001000000}">
      <formula1>"extraurbano,"</formula1>
    </dataValidation>
    <dataValidation allowBlank="1" showInputMessage="1" showErrorMessage="1" prompt="Inserire il riferimento corretto da piano di investimento (es.m1,e.1. ecc.)_x000a_" sqref="A20:A21 A191:A192 A39:A40 A58:A59 A77:A78 A96:A97 A115:A116 A134:A135 A153:A154 A172:A173 A210:A211" xr:uid="{00000000-0002-0000-0900-000002000000}"/>
    <dataValidation type="list" allowBlank="1" showInputMessage="1" showErrorMessage="1" sqref="B17:C17 B150:C150 B169:C169 B188:C188 B36:C36 B55:C55 B74:C74 B93:C93 B112:C112 B131:C131 B207:C207" xr:uid="{00000000-0002-0000-0900-000003000000}">
      <formula1>$D$20:$D$39</formula1>
    </dataValidation>
    <dataValidation type="list" allowBlank="1" showInputMessage="1" showErrorMessage="1" sqref="R22:S31 R41:S50 R60:S69 R79:S88 R98:S107 R117:S126 R136:S145 R155:S164 R174:S183 R193:S202 R212:S221" xr:uid="{00000000-0002-0000-0900-000004000000}">
      <formula1>"si,"</formula1>
    </dataValidation>
    <dataValidation type="list" allowBlank="1" showInputMessage="1" showErrorMessage="1" sqref="H22:H31 H41:H50 H60:H69 H79:H88 H98:H107 H117:H126 H136:H145 H155:H164 H174:H183 H193:H202 H212:H221" xr:uid="{00000000-0002-0000-0900-000005000000}">
      <formula1>"ELETTRICO"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900-000006000000}">
          <x14:formula1>
            <xm:f>'EXTRAUrbano.Piano inv. forn '!$D$88:$D$107</xm:f>
          </x14:formula1>
          <xm:sqref>B187:C187 B35:C35 B54:C54 B73:C73 B92:C92 B111:C111 B130:C130 B149:C149 B168:C168 B206:C206 B16:C16</xm:sqref>
        </x14:dataValidation>
        <x14:dataValidation type="list" allowBlank="1" showInputMessage="1" showErrorMessage="1" prompt="Scegliere la regione/P.A. beneficiaria dal menù a tendina_x000a_" xr:uid="{00000000-0002-0000-09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249977111117893"/>
  </sheetPr>
  <dimension ref="A1:X223"/>
  <sheetViews>
    <sheetView topLeftCell="E211" workbookViewId="0">
      <selection activeCell="J222" sqref="J222:K222"/>
    </sheetView>
  </sheetViews>
  <sheetFormatPr defaultColWidth="8.7265625" defaultRowHeight="14.5" x14ac:dyDescent="0.35"/>
  <cols>
    <col min="1" max="1" width="10" style="12" customWidth="1"/>
    <col min="2" max="2" width="7.1796875" style="11" customWidth="1"/>
    <col min="3" max="3" width="10.26953125" style="1" customWidth="1"/>
    <col min="4" max="4" width="11.453125" style="1" customWidth="1"/>
    <col min="5" max="5" width="17.54296875" style="1" customWidth="1"/>
    <col min="6" max="6" width="9" style="11" bestFit="1" customWidth="1"/>
    <col min="7" max="7" width="21" style="1" customWidth="1"/>
    <col min="8" max="8" width="11.81640625" style="1" customWidth="1"/>
    <col min="9" max="9" width="11.7265625" style="11" bestFit="1" customWidth="1"/>
    <col min="10" max="10" width="24.54296875" style="11" customWidth="1"/>
    <col min="11" max="11" width="12.26953125" style="1" customWidth="1"/>
    <col min="12" max="12" width="15.81640625" style="1" customWidth="1"/>
    <col min="13" max="13" width="16.26953125" style="1" customWidth="1"/>
    <col min="14" max="14" width="15.81640625" style="1" customWidth="1"/>
    <col min="15" max="15" width="24.54296875" style="1" customWidth="1"/>
    <col min="16" max="16" width="17.81640625" style="1" customWidth="1"/>
    <col min="17" max="17" width="21.1796875" style="1" bestFit="1" customWidth="1"/>
    <col min="18" max="18" width="22.1796875" style="1" customWidth="1"/>
    <col min="19" max="19" width="13.453125" style="1" customWidth="1"/>
    <col min="20" max="20" width="18.7265625" style="1" customWidth="1"/>
    <col min="21" max="21" width="9.54296875" style="1" customWidth="1"/>
    <col min="22" max="22" width="18.7265625" style="1" customWidth="1"/>
    <col min="23" max="23" width="12.81640625" style="1" bestFit="1" customWidth="1"/>
    <col min="24" max="24" width="15.1796875" style="1" bestFit="1" customWidth="1"/>
    <col min="25" max="25" width="15.1796875" style="1" customWidth="1"/>
    <col min="26" max="26" width="15.7265625" style="1" customWidth="1"/>
    <col min="27" max="16384" width="8.7265625" style="1"/>
  </cols>
  <sheetData>
    <row r="1" spans="1:24" ht="35.25" customHeight="1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60"/>
    </row>
    <row r="2" spans="1:24" ht="23" thickBot="1" x14ac:dyDescent="0.4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1:24" ht="21.75" customHeight="1" thickBot="1" x14ac:dyDescent="0.4">
      <c r="A3" s="816" t="s">
        <v>443</v>
      </c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817"/>
      <c r="M3" s="817"/>
      <c r="N3" s="817"/>
      <c r="O3" s="817"/>
      <c r="P3" s="817"/>
      <c r="Q3" s="817"/>
      <c r="R3" s="817"/>
      <c r="S3" s="817"/>
      <c r="T3" s="870"/>
      <c r="U3" s="104"/>
      <c r="V3" s="104"/>
      <c r="W3" s="104"/>
      <c r="X3" s="104"/>
    </row>
    <row r="4" spans="1:24" ht="17.5" x14ac:dyDescent="0.35">
      <c r="A4" s="1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</row>
    <row r="5" spans="1:24" ht="28" thickBot="1" x14ac:dyDescent="0.4">
      <c r="A5" s="1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24" ht="26.25" customHeight="1" thickBot="1" x14ac:dyDescent="0.4">
      <c r="A6" s="1046" t="s">
        <v>233</v>
      </c>
      <c r="B6" s="1047"/>
      <c r="C6" s="1047"/>
      <c r="D6" s="1048"/>
      <c r="E6" s="1049" t="s">
        <v>444</v>
      </c>
      <c r="F6" s="1050"/>
      <c r="G6" s="1050"/>
      <c r="H6" s="1050"/>
      <c r="I6" s="1050"/>
      <c r="J6" s="1051"/>
      <c r="L6" s="809" t="s">
        <v>4</v>
      </c>
      <c r="M6" s="810"/>
      <c r="N6" s="810"/>
      <c r="O6" s="1064"/>
      <c r="P6" s="1065"/>
      <c r="Q6" s="1065"/>
      <c r="R6" s="1065"/>
      <c r="S6" s="1065"/>
      <c r="T6" s="1066"/>
      <c r="U6" s="379"/>
      <c r="V6" s="379"/>
      <c r="W6" s="379"/>
      <c r="X6" s="379"/>
    </row>
    <row r="7" spans="1:24" ht="15" thickBot="1" x14ac:dyDescent="0.4"/>
    <row r="8" spans="1:24" ht="28.5" customHeight="1" thickBot="1" x14ac:dyDescent="0.4">
      <c r="A8" s="1133" t="s">
        <v>445</v>
      </c>
      <c r="B8" s="1134"/>
      <c r="C8" s="1134"/>
      <c r="D8" s="1134"/>
      <c r="E8" s="1134"/>
      <c r="F8" s="1134"/>
      <c r="G8" s="1134"/>
      <c r="H8" s="1134"/>
      <c r="I8" s="1134"/>
      <c r="J8" s="1134"/>
      <c r="K8" s="1134"/>
      <c r="L8" s="1134"/>
      <c r="M8" s="1134"/>
      <c r="N8" s="1134"/>
      <c r="O8" s="1134"/>
      <c r="P8" s="1134"/>
      <c r="Q8" s="1134"/>
      <c r="R8" s="1134"/>
      <c r="S8" s="1134"/>
      <c r="T8" s="1135"/>
    </row>
    <row r="9" spans="1:24" ht="12.75" customHeight="1" thickBot="1" x14ac:dyDescent="0.4">
      <c r="A9" s="193"/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</row>
    <row r="10" spans="1:24" ht="17.5" x14ac:dyDescent="0.35">
      <c r="A10" s="1136" t="s">
        <v>446</v>
      </c>
      <c r="B10" s="1137"/>
      <c r="C10" s="1137"/>
      <c r="D10" s="1138"/>
      <c r="E10" s="1087">
        <f>N32+N51+N70+N89+N108+N127+N146+N165+N184+N203+N222</f>
        <v>0</v>
      </c>
      <c r="F10" s="1088"/>
      <c r="G10" s="1088"/>
      <c r="H10" s="1089"/>
      <c r="I10" s="1"/>
      <c r="J10" s="1113" t="s">
        <v>439</v>
      </c>
      <c r="K10" s="1115"/>
      <c r="L10" s="1115"/>
      <c r="M10" s="1115"/>
      <c r="N10" s="1115"/>
      <c r="O10" s="1042">
        <f>O32+O51+O70+O89+O108+O127+O146+O165+O184+O203+O222</f>
        <v>0</v>
      </c>
      <c r="P10" s="1043"/>
      <c r="Q10" s="193"/>
      <c r="R10" s="193"/>
      <c r="S10" s="193"/>
      <c r="T10" s="193"/>
    </row>
    <row r="11" spans="1:24" ht="15" thickBot="1" x14ac:dyDescent="0.4">
      <c r="A11" s="1139"/>
      <c r="B11" s="1140"/>
      <c r="C11" s="1140"/>
      <c r="D11" s="1141"/>
      <c r="E11" s="1090"/>
      <c r="F11" s="1091"/>
      <c r="G11" s="1091"/>
      <c r="H11" s="1092"/>
      <c r="I11" s="1"/>
      <c r="J11" s="1128" t="s">
        <v>387</v>
      </c>
      <c r="K11" s="1129"/>
      <c r="L11" s="1129"/>
      <c r="M11" s="1129"/>
      <c r="N11" s="1129"/>
      <c r="O11" s="1044"/>
      <c r="P11" s="1045"/>
    </row>
    <row r="12" spans="1:24" ht="15" thickBot="1" x14ac:dyDescent="0.4">
      <c r="A12" s="194"/>
      <c r="B12" s="195"/>
      <c r="C12" s="195"/>
      <c r="D12" s="195"/>
      <c r="E12" s="196"/>
      <c r="F12" s="196"/>
      <c r="G12" s="196"/>
      <c r="H12" s="196"/>
      <c r="I12" s="1"/>
      <c r="J12" s="197"/>
      <c r="K12" s="197"/>
      <c r="L12" s="197"/>
      <c r="M12" s="197"/>
      <c r="N12" s="197"/>
      <c r="O12" s="166"/>
      <c r="P12" s="166"/>
    </row>
    <row r="13" spans="1:24" ht="15" customHeight="1" thickBot="1" x14ac:dyDescent="0.4">
      <c r="A13" s="1130" t="s">
        <v>431</v>
      </c>
      <c r="B13" s="1131"/>
      <c r="C13" s="1131"/>
      <c r="D13" s="1132"/>
      <c r="E13" s="1073">
        <f>F32+F51+F70+F89+F108+F127+F146+F165+F184+F203+F222</f>
        <v>0</v>
      </c>
      <c r="F13" s="1074"/>
      <c r="G13" s="1074"/>
      <c r="H13" s="1075"/>
      <c r="I13" s="1"/>
      <c r="J13" s="1130" t="s">
        <v>626</v>
      </c>
      <c r="K13" s="1131"/>
      <c r="L13" s="1131"/>
      <c r="M13" s="1132"/>
      <c r="N13" s="656">
        <f>K51+K70+K89+K108+K127+K146+K165+K184+K203+K222+K32</f>
        <v>0</v>
      </c>
      <c r="O13" s="166"/>
      <c r="P13" s="166"/>
    </row>
    <row r="14" spans="1:24" ht="15" thickBot="1" x14ac:dyDescent="0.4">
      <c r="A14" s="194"/>
      <c r="B14" s="195"/>
      <c r="C14" s="195"/>
      <c r="D14" s="195"/>
      <c r="E14" s="196"/>
      <c r="F14" s="196"/>
      <c r="G14" s="196"/>
      <c r="H14" s="196"/>
      <c r="I14" s="1"/>
      <c r="J14" s="197"/>
      <c r="K14" s="197"/>
      <c r="L14" s="197"/>
      <c r="M14" s="197"/>
      <c r="N14" s="197"/>
      <c r="O14" s="166"/>
      <c r="P14" s="166"/>
    </row>
    <row r="15" spans="1:24" ht="31.5" customHeight="1" thickBot="1" x14ac:dyDescent="0.4">
      <c r="A15" s="156"/>
      <c r="B15" s="36"/>
      <c r="C15" s="33"/>
      <c r="D15" s="33"/>
      <c r="E15" s="33"/>
      <c r="F15" s="36"/>
      <c r="G15" s="33"/>
      <c r="H15" s="33"/>
      <c r="I15" s="36"/>
      <c r="J15" s="36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9"/>
    </row>
    <row r="16" spans="1:24" ht="33.75" customHeight="1" thickBot="1" x14ac:dyDescent="0.4">
      <c r="A16" s="404" t="s">
        <v>9</v>
      </c>
      <c r="B16" s="1023" t="s">
        <v>83</v>
      </c>
      <c r="C16" s="1024"/>
      <c r="E16" s="1119" t="s">
        <v>389</v>
      </c>
      <c r="F16" s="1120"/>
      <c r="G16" s="1027">
        <f>VLOOKUP(B16,'sub_Urbano.Piano inv. forn'!$D$126:$H$145,3,FALSE)</f>
        <v>0</v>
      </c>
      <c r="H16" s="1028"/>
      <c r="I16" s="1"/>
      <c r="J16" s="1119" t="s">
        <v>390</v>
      </c>
      <c r="K16" s="1120"/>
      <c r="L16" s="1027">
        <f>VLOOKUP(B16,'sub_Urbano.Piano inv. forn'!$D$126:$H$145,4,FALSE)</f>
        <v>0</v>
      </c>
      <c r="M16" s="1028"/>
      <c r="O16" s="409" t="s">
        <v>391</v>
      </c>
      <c r="P16" s="142"/>
      <c r="R16" s="410" t="s">
        <v>392</v>
      </c>
      <c r="S16" s="1121"/>
      <c r="T16" s="1122"/>
      <c r="U16" s="81"/>
    </row>
    <row r="17" spans="1:22" ht="13.5" customHeight="1" thickBot="1" x14ac:dyDescent="0.4">
      <c r="A17" s="157"/>
      <c r="B17" s="114"/>
      <c r="C17" s="114"/>
      <c r="E17" s="115"/>
      <c r="F17" s="115"/>
      <c r="G17" s="116"/>
      <c r="H17" s="116"/>
      <c r="I17" s="1"/>
      <c r="J17" s="115"/>
      <c r="K17" s="115"/>
      <c r="L17" s="116"/>
      <c r="M17" s="116"/>
      <c r="O17" s="117"/>
      <c r="R17" s="113"/>
      <c r="S17" s="118"/>
      <c r="U17" s="158"/>
      <c r="V17" s="118"/>
    </row>
    <row r="18" spans="1:22" ht="33.75" customHeight="1" thickBot="1" x14ac:dyDescent="0.4">
      <c r="A18" s="1123" t="s">
        <v>393</v>
      </c>
      <c r="B18" s="1124"/>
      <c r="C18" s="1124"/>
      <c r="D18" s="1125"/>
      <c r="E18" s="1034">
        <f>VLOOKUP(B16,'sub_Urbano.Piano inv. forn'!$D$126:$V$145,17,FALSE)</f>
        <v>0</v>
      </c>
      <c r="F18" s="1035"/>
      <c r="G18" s="1035"/>
      <c r="H18" s="1036"/>
      <c r="I18" s="1"/>
      <c r="J18" s="1126" t="s">
        <v>394</v>
      </c>
      <c r="K18" s="1127"/>
      <c r="L18" s="1034">
        <f>VLOOKUP(B16,'sub_Urbano.Piano inv. forn'!$D$126:$V$145,19,FALSE)</f>
        <v>0</v>
      </c>
      <c r="M18" s="1036"/>
      <c r="N18" s="141"/>
      <c r="O18" s="410" t="s">
        <v>395</v>
      </c>
      <c r="P18" s="163">
        <f>L18+E18</f>
        <v>0</v>
      </c>
      <c r="Q18" s="102"/>
      <c r="R18" s="410" t="s">
        <v>396</v>
      </c>
      <c r="S18" s="1121"/>
      <c r="T18" s="1122"/>
      <c r="U18" s="158"/>
      <c r="V18" s="118"/>
    </row>
    <row r="19" spans="1:22" ht="21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"/>
      <c r="J19" s="115"/>
      <c r="K19" s="115"/>
      <c r="L19" s="166"/>
      <c r="M19" s="166"/>
      <c r="N19" s="141"/>
      <c r="O19" s="113"/>
      <c r="P19" s="141"/>
      <c r="Q19" s="102"/>
      <c r="R19" s="113"/>
      <c r="S19" s="167"/>
      <c r="T19" s="167"/>
      <c r="U19" s="158"/>
      <c r="V19" s="118"/>
    </row>
    <row r="20" spans="1:22" s="13" customFormat="1" ht="72" customHeight="1" x14ac:dyDescent="0.35">
      <c r="A20" s="1113" t="s">
        <v>397</v>
      </c>
      <c r="B20" s="1115" t="s">
        <v>398</v>
      </c>
      <c r="C20" s="1115" t="s">
        <v>399</v>
      </c>
      <c r="D20" s="405" t="s">
        <v>400</v>
      </c>
      <c r="E20" s="406" t="s">
        <v>401</v>
      </c>
      <c r="F20" s="405" t="s">
        <v>402</v>
      </c>
      <c r="G20" s="405" t="s">
        <v>403</v>
      </c>
      <c r="H20" s="407" t="s">
        <v>347</v>
      </c>
      <c r="I20" s="407" t="s">
        <v>404</v>
      </c>
      <c r="J20" s="407" t="s">
        <v>405</v>
      </c>
      <c r="K20" s="407" t="s">
        <v>406</v>
      </c>
      <c r="L20" s="407" t="s">
        <v>407</v>
      </c>
      <c r="M20" s="407" t="s">
        <v>408</v>
      </c>
      <c r="N20" s="407" t="s">
        <v>409</v>
      </c>
      <c r="O20" s="407" t="s">
        <v>410</v>
      </c>
      <c r="P20" s="407" t="s">
        <v>411</v>
      </c>
      <c r="Q20" s="407" t="s">
        <v>412</v>
      </c>
      <c r="R20" s="407" t="s">
        <v>413</v>
      </c>
      <c r="S20" s="407" t="s">
        <v>414</v>
      </c>
      <c r="T20" s="1111" t="s">
        <v>415</v>
      </c>
      <c r="U20" s="159"/>
    </row>
    <row r="21" spans="1:22" s="13" customFormat="1" ht="28.5" customHeight="1" thickBot="1" x14ac:dyDescent="0.4">
      <c r="A21" s="1114"/>
      <c r="B21" s="1116"/>
      <c r="C21" s="1116"/>
      <c r="D21" s="408" t="s">
        <v>416</v>
      </c>
      <c r="E21" s="408" t="s">
        <v>417</v>
      </c>
      <c r="F21" s="408" t="s">
        <v>418</v>
      </c>
      <c r="G21" s="408" t="s">
        <v>418</v>
      </c>
      <c r="H21" s="408" t="s">
        <v>80</v>
      </c>
      <c r="I21" s="408" t="s">
        <v>447</v>
      </c>
      <c r="J21" s="408" t="s">
        <v>420</v>
      </c>
      <c r="K21" s="408" t="s">
        <v>421</v>
      </c>
      <c r="L21" s="408" t="s">
        <v>422</v>
      </c>
      <c r="M21" s="408" t="s">
        <v>421</v>
      </c>
      <c r="N21" s="408" t="s">
        <v>423</v>
      </c>
      <c r="O21" s="408" t="s">
        <v>387</v>
      </c>
      <c r="P21" s="408" t="s">
        <v>424</v>
      </c>
      <c r="Q21" s="408" t="s">
        <v>425</v>
      </c>
      <c r="R21" s="408" t="s">
        <v>426</v>
      </c>
      <c r="S21" s="408" t="s">
        <v>426</v>
      </c>
      <c r="T21" s="1112"/>
      <c r="U21" s="159"/>
    </row>
    <row r="22" spans="1:22" ht="15" customHeight="1" x14ac:dyDescent="0.35">
      <c r="A22" s="1117" t="str">
        <f>B16</f>
        <v>suburb.i.3</v>
      </c>
      <c r="B22" s="411">
        <v>1</v>
      </c>
      <c r="C22" s="123"/>
      <c r="D22" s="124"/>
      <c r="E22" s="125"/>
      <c r="F22" s="123"/>
      <c r="G22" s="126"/>
      <c r="H22" s="127" t="s">
        <v>80</v>
      </c>
      <c r="I22" s="110"/>
      <c r="J22" s="130"/>
      <c r="K22" s="131"/>
      <c r="L22" s="110"/>
      <c r="M22" s="131"/>
      <c r="N22" s="179"/>
      <c r="O22" s="179"/>
      <c r="P22" s="110"/>
      <c r="Q22" s="110"/>
      <c r="R22" s="110"/>
      <c r="S22" s="110"/>
      <c r="T22" s="376"/>
      <c r="U22" s="81"/>
    </row>
    <row r="23" spans="1:22" x14ac:dyDescent="0.35">
      <c r="A23" s="1117"/>
      <c r="B23" s="412">
        <v>2</v>
      </c>
      <c r="C23" s="119"/>
      <c r="D23" s="120"/>
      <c r="E23" s="112"/>
      <c r="F23" s="119"/>
      <c r="G23" s="121"/>
      <c r="H23" s="127" t="s">
        <v>80</v>
      </c>
      <c r="I23" s="111"/>
      <c r="J23" s="128"/>
      <c r="K23" s="129"/>
      <c r="L23" s="111"/>
      <c r="M23" s="129"/>
      <c r="N23" s="170"/>
      <c r="O23" s="170"/>
      <c r="P23" s="111"/>
      <c r="Q23" s="111" t="s">
        <v>427</v>
      </c>
      <c r="R23" s="111"/>
      <c r="S23" s="111"/>
      <c r="T23" s="377"/>
      <c r="U23" s="81"/>
    </row>
    <row r="24" spans="1:22" x14ac:dyDescent="0.35">
      <c r="A24" s="1117"/>
      <c r="B24" s="412">
        <v>3</v>
      </c>
      <c r="C24" s="119"/>
      <c r="D24" s="120"/>
      <c r="E24" s="112"/>
      <c r="F24" s="119"/>
      <c r="G24" s="121"/>
      <c r="H24" s="127"/>
      <c r="I24" s="111"/>
      <c r="J24" s="128"/>
      <c r="K24" s="129"/>
      <c r="L24" s="111"/>
      <c r="M24" s="129"/>
      <c r="N24" s="170"/>
      <c r="O24" s="170"/>
      <c r="P24" s="111"/>
      <c r="Q24" s="111"/>
      <c r="R24" s="111"/>
      <c r="S24" s="111"/>
      <c r="T24" s="377"/>
      <c r="U24" s="81"/>
    </row>
    <row r="25" spans="1:22" x14ac:dyDescent="0.35">
      <c r="A25" s="1117"/>
      <c r="B25" s="412">
        <v>4</v>
      </c>
      <c r="C25" s="119"/>
      <c r="D25" s="120"/>
      <c r="E25" s="112"/>
      <c r="F25" s="119"/>
      <c r="G25" s="121"/>
      <c r="H25" s="127"/>
      <c r="I25" s="111"/>
      <c r="J25" s="128"/>
      <c r="K25" s="129"/>
      <c r="L25" s="111"/>
      <c r="M25" s="129"/>
      <c r="N25" s="170"/>
      <c r="O25" s="170"/>
      <c r="P25" s="111"/>
      <c r="Q25" s="111"/>
      <c r="R25" s="111"/>
      <c r="S25" s="111"/>
      <c r="T25" s="377"/>
      <c r="U25" s="81"/>
    </row>
    <row r="26" spans="1:22" x14ac:dyDescent="0.35">
      <c r="A26" s="1117"/>
      <c r="B26" s="412">
        <v>5</v>
      </c>
      <c r="C26" s="119"/>
      <c r="D26" s="120"/>
      <c r="E26" s="112"/>
      <c r="F26" s="119"/>
      <c r="G26" s="121"/>
      <c r="H26" s="127"/>
      <c r="I26" s="111"/>
      <c r="J26" s="128"/>
      <c r="K26" s="129"/>
      <c r="L26" s="111"/>
      <c r="M26" s="129"/>
      <c r="N26" s="170"/>
      <c r="O26" s="170"/>
      <c r="P26" s="111"/>
      <c r="Q26" s="111"/>
      <c r="R26" s="111"/>
      <c r="S26" s="111"/>
      <c r="T26" s="377"/>
      <c r="U26" s="81"/>
    </row>
    <row r="27" spans="1:22" x14ac:dyDescent="0.35">
      <c r="A27" s="1117"/>
      <c r="B27" s="412">
        <v>6</v>
      </c>
      <c r="C27" s="119"/>
      <c r="D27" s="120"/>
      <c r="E27" s="112"/>
      <c r="F27" s="119"/>
      <c r="G27" s="121"/>
      <c r="H27" s="127"/>
      <c r="I27" s="111"/>
      <c r="J27" s="128"/>
      <c r="K27" s="129"/>
      <c r="L27" s="111"/>
      <c r="M27" s="129"/>
      <c r="N27" s="170"/>
      <c r="O27" s="170"/>
      <c r="P27" s="111"/>
      <c r="Q27" s="111"/>
      <c r="R27" s="111"/>
      <c r="S27" s="111"/>
      <c r="T27" s="377"/>
      <c r="U27" s="81"/>
    </row>
    <row r="28" spans="1:22" x14ac:dyDescent="0.35">
      <c r="A28" s="1117"/>
      <c r="B28" s="412">
        <v>7</v>
      </c>
      <c r="C28" s="119"/>
      <c r="D28" s="120"/>
      <c r="E28" s="112"/>
      <c r="F28" s="119"/>
      <c r="G28" s="121"/>
      <c r="H28" s="127"/>
      <c r="I28" s="111"/>
      <c r="J28" s="128"/>
      <c r="K28" s="129"/>
      <c r="L28" s="111"/>
      <c r="M28" s="129"/>
      <c r="N28" s="170"/>
      <c r="O28" s="170"/>
      <c r="P28" s="111"/>
      <c r="Q28" s="111"/>
      <c r="R28" s="111"/>
      <c r="S28" s="111"/>
      <c r="T28" s="377"/>
      <c r="U28" s="81"/>
    </row>
    <row r="29" spans="1:22" x14ac:dyDescent="0.35">
      <c r="A29" s="1117"/>
      <c r="B29" s="412">
        <v>8</v>
      </c>
      <c r="C29" s="119"/>
      <c r="D29" s="120"/>
      <c r="E29" s="112"/>
      <c r="F29" s="119"/>
      <c r="G29" s="121"/>
      <c r="H29" s="127"/>
      <c r="I29" s="111"/>
      <c r="J29" s="128"/>
      <c r="K29" s="129"/>
      <c r="L29" s="111"/>
      <c r="M29" s="129"/>
      <c r="N29" s="170"/>
      <c r="O29" s="170"/>
      <c r="P29" s="111"/>
      <c r="Q29" s="111"/>
      <c r="R29" s="111"/>
      <c r="S29" s="111"/>
      <c r="T29" s="377"/>
      <c r="U29" s="81"/>
    </row>
    <row r="30" spans="1:22" x14ac:dyDescent="0.35">
      <c r="A30" s="1117"/>
      <c r="B30" s="412">
        <v>9</v>
      </c>
      <c r="C30" s="119"/>
      <c r="D30" s="120"/>
      <c r="E30" s="112"/>
      <c r="F30" s="119"/>
      <c r="G30" s="121"/>
      <c r="H30" s="127"/>
      <c r="I30" s="111"/>
      <c r="J30" s="128"/>
      <c r="K30" s="129"/>
      <c r="L30" s="111"/>
      <c r="M30" s="129"/>
      <c r="N30" s="170"/>
      <c r="O30" s="170"/>
      <c r="P30" s="111"/>
      <c r="Q30" s="111"/>
      <c r="R30" s="111"/>
      <c r="S30" s="111"/>
      <c r="T30" s="377"/>
      <c r="U30" s="81"/>
    </row>
    <row r="31" spans="1:22" ht="15" thickBot="1" x14ac:dyDescent="0.4">
      <c r="A31" s="1118"/>
      <c r="B31" s="413">
        <v>10</v>
      </c>
      <c r="C31" s="147"/>
      <c r="D31" s="148"/>
      <c r="E31" s="149"/>
      <c r="F31" s="147"/>
      <c r="G31" s="150"/>
      <c r="H31" s="416"/>
      <c r="I31" s="152"/>
      <c r="J31" s="153"/>
      <c r="K31" s="154"/>
      <c r="L31" s="152"/>
      <c r="M31" s="154"/>
      <c r="N31" s="171"/>
      <c r="O31" s="171"/>
      <c r="P31" s="152"/>
      <c r="Q31" s="152"/>
      <c r="R31" s="152"/>
      <c r="S31" s="152"/>
      <c r="T31" s="378"/>
      <c r="U31" s="81"/>
    </row>
    <row r="32" spans="1:22" ht="29.5" thickBot="1" x14ac:dyDescent="0.4">
      <c r="A32" s="144"/>
      <c r="B32" s="12"/>
      <c r="C32" s="12"/>
      <c r="D32" s="12"/>
      <c r="E32" s="544" t="s">
        <v>388</v>
      </c>
      <c r="F32" s="545">
        <f>COUNTA(F22:F31)</f>
        <v>0</v>
      </c>
      <c r="G32" s="546">
        <f>COUNTA(G22:G31)</f>
        <v>0</v>
      </c>
      <c r="H32" s="145"/>
      <c r="I32" s="145"/>
      <c r="J32" s="597" t="s">
        <v>627</v>
      </c>
      <c r="K32" s="599">
        <f>COUNTIF(K22:K31,"&lt;=31/12/2024")</f>
        <v>0</v>
      </c>
      <c r="L32" s="145"/>
      <c r="M32" s="155" t="s">
        <v>428</v>
      </c>
      <c r="N32" s="168">
        <f>SUM(N22:N31)</f>
        <v>0</v>
      </c>
      <c r="O32" s="169">
        <f>SUM(O22:O31)</f>
        <v>0</v>
      </c>
      <c r="P32" s="12"/>
      <c r="R32" s="12"/>
      <c r="S32" s="12"/>
      <c r="T32" s="143"/>
      <c r="U32" s="160"/>
      <c r="V32" s="143"/>
    </row>
    <row r="33" spans="1:21" ht="15" thickBot="1" x14ac:dyDescent="0.4">
      <c r="A33" s="161"/>
      <c r="B33" s="85"/>
      <c r="C33" s="64"/>
      <c r="D33" s="64"/>
      <c r="E33" s="64"/>
      <c r="F33" s="85"/>
      <c r="G33" s="64"/>
      <c r="H33" s="64"/>
      <c r="I33" s="85"/>
      <c r="J33" s="85"/>
      <c r="K33" s="64"/>
      <c r="L33" s="64"/>
      <c r="M33" s="64"/>
      <c r="N33" s="64"/>
      <c r="O33" s="64"/>
      <c r="P33" s="64"/>
      <c r="Q33" s="64"/>
      <c r="R33" s="64"/>
      <c r="S33" s="162"/>
      <c r="T33" s="64"/>
      <c r="U33" s="86"/>
    </row>
    <row r="34" spans="1:21" ht="15" thickBot="1" x14ac:dyDescent="0.4">
      <c r="A34" s="156"/>
      <c r="B34" s="36"/>
      <c r="C34" s="33"/>
      <c r="D34" s="33"/>
      <c r="E34" s="33"/>
      <c r="F34" s="36"/>
      <c r="G34" s="33"/>
      <c r="H34" s="33"/>
      <c r="I34" s="36"/>
      <c r="J34" s="36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9"/>
    </row>
    <row r="35" spans="1:21" ht="27.5" thickBot="1" x14ac:dyDescent="0.4">
      <c r="A35" s="404" t="s">
        <v>9</v>
      </c>
      <c r="B35" s="1023" t="s">
        <v>85</v>
      </c>
      <c r="C35" s="1024"/>
      <c r="E35" s="1119" t="s">
        <v>389</v>
      </c>
      <c r="F35" s="1120"/>
      <c r="G35" s="1027">
        <f>VLOOKUP(B35,'sub_Urbano.Piano inv. forn'!$D$126:$H$145,3,FALSE)</f>
        <v>0</v>
      </c>
      <c r="H35" s="1028"/>
      <c r="I35" s="1"/>
      <c r="J35" s="1119" t="s">
        <v>390</v>
      </c>
      <c r="K35" s="1120"/>
      <c r="L35" s="1027">
        <f>VLOOKUP(B35,'sub_Urbano.Piano inv. forn'!$D$126:$H$145,4,FALSE)</f>
        <v>0</v>
      </c>
      <c r="M35" s="1028"/>
      <c r="O35" s="409" t="s">
        <v>391</v>
      </c>
      <c r="P35" s="142"/>
      <c r="R35" s="410" t="s">
        <v>392</v>
      </c>
      <c r="S35" s="1121"/>
      <c r="T35" s="1122"/>
      <c r="U35" s="81"/>
    </row>
    <row r="36" spans="1:21" ht="15" thickBot="1" x14ac:dyDescent="0.4">
      <c r="A36" s="157"/>
      <c r="B36" s="114"/>
      <c r="C36" s="114"/>
      <c r="E36" s="115"/>
      <c r="F36" s="115"/>
      <c r="G36" s="116"/>
      <c r="H36" s="116"/>
      <c r="I36" s="1"/>
      <c r="J36" s="115"/>
      <c r="K36" s="115"/>
      <c r="L36" s="116"/>
      <c r="M36" s="116"/>
      <c r="O36" s="117"/>
      <c r="R36" s="113"/>
      <c r="S36" s="118"/>
      <c r="U36" s="158"/>
    </row>
    <row r="37" spans="1:21" ht="31.5" customHeight="1" thickBot="1" x14ac:dyDescent="0.4">
      <c r="A37" s="1123" t="s">
        <v>393</v>
      </c>
      <c r="B37" s="1124"/>
      <c r="C37" s="1124"/>
      <c r="D37" s="1125"/>
      <c r="E37" s="1034">
        <f>VLOOKUP(B35,'sub_Urbano.Piano inv. forn'!$D$126:$V$145,17,FALSE)</f>
        <v>0</v>
      </c>
      <c r="F37" s="1035"/>
      <c r="G37" s="1035"/>
      <c r="H37" s="1036"/>
      <c r="I37" s="1"/>
      <c r="J37" s="1126" t="s">
        <v>394</v>
      </c>
      <c r="K37" s="1127"/>
      <c r="L37" s="1034">
        <f>VLOOKUP(B35,'sub_Urbano.Piano inv. forn'!$D$126:$V$145,19,FALSE)</f>
        <v>0</v>
      </c>
      <c r="M37" s="1036"/>
      <c r="N37" s="141"/>
      <c r="O37" s="410" t="s">
        <v>395</v>
      </c>
      <c r="P37" s="163">
        <f>L37+E37</f>
        <v>0</v>
      </c>
      <c r="Q37" s="102"/>
      <c r="R37" s="410" t="s">
        <v>396</v>
      </c>
      <c r="S37" s="1121"/>
      <c r="T37" s="1122"/>
      <c r="U37" s="158"/>
    </row>
    <row r="38" spans="1:21" ht="15" thickBot="1" x14ac:dyDescent="0.4">
      <c r="A38" s="164"/>
      <c r="B38" s="165"/>
      <c r="C38" s="165"/>
      <c r="D38" s="165"/>
      <c r="E38" s="166"/>
      <c r="F38" s="166"/>
      <c r="G38" s="166"/>
      <c r="H38" s="166"/>
      <c r="I38" s="1"/>
      <c r="J38" s="115"/>
      <c r="K38" s="115"/>
      <c r="L38" s="166"/>
      <c r="M38" s="166"/>
      <c r="N38" s="141"/>
      <c r="O38" s="113"/>
      <c r="P38" s="141"/>
      <c r="Q38" s="102"/>
      <c r="R38" s="113"/>
      <c r="S38" s="167"/>
      <c r="T38" s="167"/>
      <c r="U38" s="81"/>
    </row>
    <row r="39" spans="1:21" ht="57" customHeight="1" x14ac:dyDescent="0.35">
      <c r="A39" s="1113" t="s">
        <v>397</v>
      </c>
      <c r="B39" s="1115" t="s">
        <v>398</v>
      </c>
      <c r="C39" s="1115" t="s">
        <v>399</v>
      </c>
      <c r="D39" s="405" t="s">
        <v>400</v>
      </c>
      <c r="E39" s="406" t="s">
        <v>401</v>
      </c>
      <c r="F39" s="405" t="s">
        <v>402</v>
      </c>
      <c r="G39" s="405" t="s">
        <v>403</v>
      </c>
      <c r="H39" s="407" t="s">
        <v>347</v>
      </c>
      <c r="I39" s="407" t="s">
        <v>404</v>
      </c>
      <c r="J39" s="407" t="s">
        <v>405</v>
      </c>
      <c r="K39" s="407" t="s">
        <v>406</v>
      </c>
      <c r="L39" s="407" t="s">
        <v>407</v>
      </c>
      <c r="M39" s="407" t="s">
        <v>408</v>
      </c>
      <c r="N39" s="407" t="s">
        <v>409</v>
      </c>
      <c r="O39" s="407" t="s">
        <v>410</v>
      </c>
      <c r="P39" s="407" t="s">
        <v>411</v>
      </c>
      <c r="Q39" s="407" t="s">
        <v>412</v>
      </c>
      <c r="R39" s="407" t="s">
        <v>413</v>
      </c>
      <c r="S39" s="407" t="s">
        <v>414</v>
      </c>
      <c r="T39" s="1111" t="s">
        <v>415</v>
      </c>
      <c r="U39" s="159"/>
    </row>
    <row r="40" spans="1:21" ht="30.75" customHeight="1" thickBot="1" x14ac:dyDescent="0.4">
      <c r="A40" s="1114"/>
      <c r="B40" s="1116"/>
      <c r="C40" s="1116"/>
      <c r="D40" s="408" t="s">
        <v>416</v>
      </c>
      <c r="E40" s="408" t="s">
        <v>417</v>
      </c>
      <c r="F40" s="408" t="s">
        <v>418</v>
      </c>
      <c r="G40" s="408" t="s">
        <v>418</v>
      </c>
      <c r="H40" s="408" t="s">
        <v>80</v>
      </c>
      <c r="I40" s="408" t="s">
        <v>447</v>
      </c>
      <c r="J40" s="408" t="s">
        <v>420</v>
      </c>
      <c r="K40" s="408" t="s">
        <v>421</v>
      </c>
      <c r="L40" s="408" t="s">
        <v>422</v>
      </c>
      <c r="M40" s="408" t="s">
        <v>421</v>
      </c>
      <c r="N40" s="408" t="s">
        <v>423</v>
      </c>
      <c r="O40" s="408" t="s">
        <v>387</v>
      </c>
      <c r="P40" s="408" t="s">
        <v>424</v>
      </c>
      <c r="Q40" s="408" t="s">
        <v>425</v>
      </c>
      <c r="R40" s="408" t="s">
        <v>426</v>
      </c>
      <c r="S40" s="408" t="s">
        <v>426</v>
      </c>
      <c r="T40" s="1112"/>
      <c r="U40" s="159"/>
    </row>
    <row r="41" spans="1:21" x14ac:dyDescent="0.35">
      <c r="A41" s="1117" t="str">
        <f>B35</f>
        <v>suburb.i.5</v>
      </c>
      <c r="B41" s="411">
        <v>1</v>
      </c>
      <c r="C41" s="123"/>
      <c r="D41" s="124"/>
      <c r="E41" s="125"/>
      <c r="F41" s="123"/>
      <c r="G41" s="126"/>
      <c r="H41" s="127" t="s">
        <v>80</v>
      </c>
      <c r="I41" s="110"/>
      <c r="J41" s="130"/>
      <c r="K41" s="131"/>
      <c r="L41" s="110"/>
      <c r="M41" s="131"/>
      <c r="N41" s="179"/>
      <c r="O41" s="179"/>
      <c r="P41" s="110"/>
      <c r="Q41" s="110"/>
      <c r="R41" s="110"/>
      <c r="S41" s="110"/>
      <c r="T41" s="376"/>
      <c r="U41" s="81"/>
    </row>
    <row r="42" spans="1:21" x14ac:dyDescent="0.35">
      <c r="A42" s="1117"/>
      <c r="B42" s="412">
        <v>2</v>
      </c>
      <c r="C42" s="119"/>
      <c r="D42" s="120"/>
      <c r="E42" s="112"/>
      <c r="F42" s="119"/>
      <c r="G42" s="121"/>
      <c r="H42" s="127" t="s">
        <v>80</v>
      </c>
      <c r="I42" s="111"/>
      <c r="J42" s="128"/>
      <c r="K42" s="129"/>
      <c r="L42" s="111"/>
      <c r="M42" s="129"/>
      <c r="N42" s="170"/>
      <c r="O42" s="170"/>
      <c r="P42" s="111"/>
      <c r="Q42" s="111" t="s">
        <v>427</v>
      </c>
      <c r="R42" s="111"/>
      <c r="S42" s="111"/>
      <c r="T42" s="377"/>
      <c r="U42" s="81"/>
    </row>
    <row r="43" spans="1:21" x14ac:dyDescent="0.35">
      <c r="A43" s="1117"/>
      <c r="B43" s="412">
        <v>3</v>
      </c>
      <c r="C43" s="119"/>
      <c r="D43" s="120"/>
      <c r="E43" s="112"/>
      <c r="F43" s="119"/>
      <c r="G43" s="121"/>
      <c r="H43" s="127"/>
      <c r="I43" s="111"/>
      <c r="J43" s="128"/>
      <c r="K43" s="129"/>
      <c r="L43" s="111"/>
      <c r="M43" s="129"/>
      <c r="N43" s="170"/>
      <c r="O43" s="170"/>
      <c r="P43" s="111"/>
      <c r="Q43" s="111"/>
      <c r="R43" s="111"/>
      <c r="S43" s="111"/>
      <c r="T43" s="377"/>
      <c r="U43" s="81"/>
    </row>
    <row r="44" spans="1:21" x14ac:dyDescent="0.35">
      <c r="A44" s="1117"/>
      <c r="B44" s="412">
        <v>4</v>
      </c>
      <c r="C44" s="119"/>
      <c r="D44" s="120"/>
      <c r="E44" s="112"/>
      <c r="F44" s="119"/>
      <c r="G44" s="121"/>
      <c r="H44" s="127"/>
      <c r="I44" s="111"/>
      <c r="J44" s="128"/>
      <c r="K44" s="129"/>
      <c r="L44" s="111"/>
      <c r="M44" s="129"/>
      <c r="N44" s="170"/>
      <c r="O44" s="170"/>
      <c r="P44" s="111"/>
      <c r="Q44" s="111"/>
      <c r="R44" s="111"/>
      <c r="S44" s="111"/>
      <c r="T44" s="377"/>
      <c r="U44" s="81"/>
    </row>
    <row r="45" spans="1:21" x14ac:dyDescent="0.35">
      <c r="A45" s="1117"/>
      <c r="B45" s="412">
        <v>5</v>
      </c>
      <c r="C45" s="119"/>
      <c r="D45" s="120"/>
      <c r="E45" s="112"/>
      <c r="F45" s="119"/>
      <c r="G45" s="121"/>
      <c r="H45" s="127"/>
      <c r="I45" s="111"/>
      <c r="J45" s="128"/>
      <c r="K45" s="129"/>
      <c r="L45" s="111"/>
      <c r="M45" s="129"/>
      <c r="N45" s="170"/>
      <c r="O45" s="170"/>
      <c r="P45" s="111"/>
      <c r="Q45" s="111"/>
      <c r="R45" s="111"/>
      <c r="S45" s="111"/>
      <c r="T45" s="377"/>
      <c r="U45" s="81"/>
    </row>
    <row r="46" spans="1:21" x14ac:dyDescent="0.35">
      <c r="A46" s="1117"/>
      <c r="B46" s="412">
        <v>6</v>
      </c>
      <c r="C46" s="119"/>
      <c r="D46" s="120"/>
      <c r="E46" s="112"/>
      <c r="F46" s="119"/>
      <c r="G46" s="121"/>
      <c r="H46" s="127"/>
      <c r="I46" s="111"/>
      <c r="J46" s="128"/>
      <c r="K46" s="129"/>
      <c r="L46" s="111"/>
      <c r="M46" s="129"/>
      <c r="N46" s="170"/>
      <c r="O46" s="170"/>
      <c r="P46" s="111"/>
      <c r="Q46" s="111"/>
      <c r="R46" s="111"/>
      <c r="S46" s="111"/>
      <c r="T46" s="377"/>
      <c r="U46" s="81"/>
    </row>
    <row r="47" spans="1:21" x14ac:dyDescent="0.35">
      <c r="A47" s="1117"/>
      <c r="B47" s="412">
        <v>7</v>
      </c>
      <c r="C47" s="119"/>
      <c r="D47" s="120"/>
      <c r="E47" s="112"/>
      <c r="F47" s="119"/>
      <c r="G47" s="121"/>
      <c r="H47" s="127"/>
      <c r="I47" s="111"/>
      <c r="J47" s="128"/>
      <c r="K47" s="129"/>
      <c r="L47" s="111"/>
      <c r="M47" s="129"/>
      <c r="N47" s="170"/>
      <c r="O47" s="170"/>
      <c r="P47" s="111"/>
      <c r="Q47" s="111"/>
      <c r="R47" s="111"/>
      <c r="S47" s="111"/>
      <c r="T47" s="377"/>
      <c r="U47" s="81"/>
    </row>
    <row r="48" spans="1:21" x14ac:dyDescent="0.35">
      <c r="A48" s="1117"/>
      <c r="B48" s="412">
        <v>8</v>
      </c>
      <c r="C48" s="119"/>
      <c r="D48" s="120"/>
      <c r="E48" s="112"/>
      <c r="F48" s="119"/>
      <c r="G48" s="121"/>
      <c r="H48" s="127"/>
      <c r="I48" s="111"/>
      <c r="J48" s="128"/>
      <c r="K48" s="129"/>
      <c r="L48" s="111"/>
      <c r="M48" s="129"/>
      <c r="N48" s="170"/>
      <c r="O48" s="170"/>
      <c r="P48" s="111"/>
      <c r="Q48" s="111"/>
      <c r="R48" s="111"/>
      <c r="S48" s="111"/>
      <c r="T48" s="377"/>
      <c r="U48" s="81"/>
    </row>
    <row r="49" spans="1:21" x14ac:dyDescent="0.35">
      <c r="A49" s="1117"/>
      <c r="B49" s="412">
        <v>9</v>
      </c>
      <c r="C49" s="119"/>
      <c r="D49" s="120"/>
      <c r="E49" s="112"/>
      <c r="F49" s="119"/>
      <c r="G49" s="121"/>
      <c r="H49" s="127"/>
      <c r="I49" s="111"/>
      <c r="J49" s="128"/>
      <c r="K49" s="129"/>
      <c r="L49" s="111"/>
      <c r="M49" s="129"/>
      <c r="N49" s="170"/>
      <c r="O49" s="170"/>
      <c r="P49" s="111"/>
      <c r="Q49" s="111"/>
      <c r="R49" s="111"/>
      <c r="S49" s="111"/>
      <c r="T49" s="377"/>
      <c r="U49" s="81"/>
    </row>
    <row r="50" spans="1:21" ht="15" thickBot="1" x14ac:dyDescent="0.4">
      <c r="A50" s="1118"/>
      <c r="B50" s="413">
        <v>10</v>
      </c>
      <c r="C50" s="147"/>
      <c r="D50" s="148"/>
      <c r="E50" s="149"/>
      <c r="F50" s="147"/>
      <c r="G50" s="150"/>
      <c r="H50" s="416"/>
      <c r="I50" s="152"/>
      <c r="J50" s="153"/>
      <c r="K50" s="154"/>
      <c r="L50" s="152"/>
      <c r="M50" s="154"/>
      <c r="N50" s="171"/>
      <c r="O50" s="171"/>
      <c r="P50" s="152"/>
      <c r="Q50" s="152"/>
      <c r="R50" s="152"/>
      <c r="S50" s="152"/>
      <c r="T50" s="378"/>
      <c r="U50" s="81"/>
    </row>
    <row r="51" spans="1:21" ht="29.5" thickBot="1" x14ac:dyDescent="0.4">
      <c r="A51" s="144"/>
      <c r="B51" s="12"/>
      <c r="C51" s="12"/>
      <c r="D51" s="12"/>
      <c r="E51" s="544" t="s">
        <v>388</v>
      </c>
      <c r="F51" s="545">
        <f>COUNTA(F41:F50)</f>
        <v>0</v>
      </c>
      <c r="G51" s="546">
        <f>COUNTA(G41:G50)</f>
        <v>0</v>
      </c>
      <c r="H51" s="145"/>
      <c r="I51" s="145"/>
      <c r="J51" s="597" t="s">
        <v>627</v>
      </c>
      <c r="K51" s="599">
        <f>COUNTIF(K41:K50,"&lt;=31/12/2024")</f>
        <v>0</v>
      </c>
      <c r="L51" s="145"/>
      <c r="M51" s="155" t="s">
        <v>428</v>
      </c>
      <c r="N51" s="168">
        <f>SUM(N41:N50)</f>
        <v>0</v>
      </c>
      <c r="O51" s="169">
        <f>SUM(O41:O50)</f>
        <v>0</v>
      </c>
      <c r="P51" s="12"/>
      <c r="R51" s="12"/>
      <c r="S51" s="12"/>
      <c r="T51" s="143"/>
      <c r="U51" s="160"/>
    </row>
    <row r="52" spans="1:21" ht="15" thickBot="1" x14ac:dyDescent="0.4">
      <c r="A52" s="161"/>
      <c r="B52" s="85"/>
      <c r="C52" s="64"/>
      <c r="D52" s="64"/>
      <c r="E52" s="64"/>
      <c r="F52" s="85"/>
      <c r="G52" s="64"/>
      <c r="H52" s="64"/>
      <c r="I52" s="85"/>
      <c r="J52" s="85"/>
      <c r="K52" s="64"/>
      <c r="L52" s="64"/>
      <c r="M52" s="64"/>
      <c r="N52" s="64"/>
      <c r="O52" s="64"/>
      <c r="P52" s="64"/>
      <c r="Q52" s="64"/>
      <c r="R52" s="64"/>
      <c r="S52" s="162"/>
      <c r="T52" s="64"/>
      <c r="U52" s="86"/>
    </row>
    <row r="53" spans="1:21" ht="15" thickBot="1" x14ac:dyDescent="0.4">
      <c r="A53" s="156"/>
      <c r="B53" s="36"/>
      <c r="C53" s="33"/>
      <c r="D53" s="33"/>
      <c r="E53" s="33"/>
      <c r="F53" s="36"/>
      <c r="G53" s="33"/>
      <c r="H53" s="33"/>
      <c r="I53" s="36"/>
      <c r="J53" s="36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9"/>
    </row>
    <row r="54" spans="1:21" ht="27.5" thickBot="1" x14ac:dyDescent="0.4">
      <c r="A54" s="404" t="s">
        <v>9</v>
      </c>
      <c r="B54" s="1023" t="s">
        <v>83</v>
      </c>
      <c r="C54" s="1024"/>
      <c r="E54" s="1119" t="s">
        <v>389</v>
      </c>
      <c r="F54" s="1120"/>
      <c r="G54" s="1027">
        <f>VLOOKUP(B54,'sub_Urbano.Piano inv. forn'!$D$126:$H$145,3,FALSE)</f>
        <v>0</v>
      </c>
      <c r="H54" s="1028"/>
      <c r="I54" s="1"/>
      <c r="J54" s="1119" t="s">
        <v>390</v>
      </c>
      <c r="K54" s="1120"/>
      <c r="L54" s="1027">
        <f>VLOOKUP(B54,'sub_Urbano.Piano inv. forn'!$D$126:$H$145,4,FALSE)</f>
        <v>0</v>
      </c>
      <c r="M54" s="1028"/>
      <c r="O54" s="409" t="s">
        <v>391</v>
      </c>
      <c r="P54" s="142"/>
      <c r="R54" s="410" t="s">
        <v>392</v>
      </c>
      <c r="S54" s="1121"/>
      <c r="T54" s="1122"/>
      <c r="U54" s="81"/>
    </row>
    <row r="55" spans="1:21" ht="15" thickBot="1" x14ac:dyDescent="0.4">
      <c r="A55" s="157"/>
      <c r="B55" s="114"/>
      <c r="C55" s="114"/>
      <c r="E55" s="115"/>
      <c r="F55" s="115"/>
      <c r="G55" s="116"/>
      <c r="H55" s="116"/>
      <c r="I55" s="1"/>
      <c r="J55" s="115"/>
      <c r="K55" s="115"/>
      <c r="L55" s="116"/>
      <c r="M55" s="116"/>
      <c r="O55" s="117"/>
      <c r="R55" s="113"/>
      <c r="S55" s="118"/>
      <c r="U55" s="158"/>
    </row>
    <row r="56" spans="1:21" ht="30.75" customHeight="1" thickBot="1" x14ac:dyDescent="0.4">
      <c r="A56" s="1123" t="s">
        <v>393</v>
      </c>
      <c r="B56" s="1124"/>
      <c r="C56" s="1124"/>
      <c r="D56" s="1125"/>
      <c r="E56" s="1034">
        <f>VLOOKUP(B54,'sub_Urbano.Piano inv. forn'!$D$126:$V$145,17,FALSE)</f>
        <v>0</v>
      </c>
      <c r="F56" s="1035"/>
      <c r="G56" s="1035"/>
      <c r="H56" s="1036"/>
      <c r="I56" s="1"/>
      <c r="J56" s="1126" t="s">
        <v>394</v>
      </c>
      <c r="K56" s="1127"/>
      <c r="L56" s="1034">
        <f>VLOOKUP(B54,'sub_Urbano.Piano inv. forn'!$D$126:$V$145,19,FALSE)</f>
        <v>0</v>
      </c>
      <c r="M56" s="1036"/>
      <c r="N56" s="141"/>
      <c r="O56" s="410" t="s">
        <v>395</v>
      </c>
      <c r="P56" s="163">
        <f>L56+E56</f>
        <v>0</v>
      </c>
      <c r="Q56" s="102"/>
      <c r="R56" s="410" t="s">
        <v>396</v>
      </c>
      <c r="S56" s="1121"/>
      <c r="T56" s="1122"/>
      <c r="U56" s="158"/>
    </row>
    <row r="57" spans="1:21" ht="15" thickBot="1" x14ac:dyDescent="0.4">
      <c r="A57" s="164"/>
      <c r="B57" s="165"/>
      <c r="C57" s="165"/>
      <c r="D57" s="165"/>
      <c r="E57" s="166"/>
      <c r="F57" s="166"/>
      <c r="G57" s="166"/>
      <c r="H57" s="166"/>
      <c r="I57" s="1"/>
      <c r="J57" s="115"/>
      <c r="K57" s="115"/>
      <c r="L57" s="166"/>
      <c r="M57" s="166"/>
      <c r="N57" s="141"/>
      <c r="O57" s="113"/>
      <c r="P57" s="141"/>
      <c r="Q57" s="102"/>
      <c r="R57" s="113"/>
      <c r="S57" s="167"/>
      <c r="T57" s="167"/>
      <c r="U57" s="81"/>
    </row>
    <row r="58" spans="1:21" ht="43.5" x14ac:dyDescent="0.35">
      <c r="A58" s="1113" t="s">
        <v>397</v>
      </c>
      <c r="B58" s="1115" t="s">
        <v>398</v>
      </c>
      <c r="C58" s="1115" t="s">
        <v>399</v>
      </c>
      <c r="D58" s="405" t="s">
        <v>400</v>
      </c>
      <c r="E58" s="406" t="s">
        <v>401</v>
      </c>
      <c r="F58" s="405" t="s">
        <v>402</v>
      </c>
      <c r="G58" s="405" t="s">
        <v>403</v>
      </c>
      <c r="H58" s="407" t="s">
        <v>347</v>
      </c>
      <c r="I58" s="407" t="s">
        <v>404</v>
      </c>
      <c r="J58" s="407" t="s">
        <v>405</v>
      </c>
      <c r="K58" s="407" t="s">
        <v>406</v>
      </c>
      <c r="L58" s="407" t="s">
        <v>407</v>
      </c>
      <c r="M58" s="407" t="s">
        <v>408</v>
      </c>
      <c r="N58" s="407" t="s">
        <v>409</v>
      </c>
      <c r="O58" s="407" t="s">
        <v>410</v>
      </c>
      <c r="P58" s="407" t="s">
        <v>411</v>
      </c>
      <c r="Q58" s="407" t="s">
        <v>412</v>
      </c>
      <c r="R58" s="407" t="s">
        <v>413</v>
      </c>
      <c r="S58" s="407" t="s">
        <v>414</v>
      </c>
      <c r="T58" s="1111" t="s">
        <v>415</v>
      </c>
      <c r="U58" s="159"/>
    </row>
    <row r="59" spans="1:21" ht="24.5" thickBot="1" x14ac:dyDescent="0.4">
      <c r="A59" s="1114"/>
      <c r="B59" s="1116"/>
      <c r="C59" s="1116"/>
      <c r="D59" s="408" t="s">
        <v>416</v>
      </c>
      <c r="E59" s="408" t="s">
        <v>417</v>
      </c>
      <c r="F59" s="408" t="s">
        <v>418</v>
      </c>
      <c r="G59" s="408" t="s">
        <v>418</v>
      </c>
      <c r="H59" s="408" t="s">
        <v>80</v>
      </c>
      <c r="I59" s="408" t="s">
        <v>447</v>
      </c>
      <c r="J59" s="408" t="s">
        <v>420</v>
      </c>
      <c r="K59" s="408" t="s">
        <v>421</v>
      </c>
      <c r="L59" s="408" t="s">
        <v>422</v>
      </c>
      <c r="M59" s="408" t="s">
        <v>421</v>
      </c>
      <c r="N59" s="408" t="s">
        <v>423</v>
      </c>
      <c r="O59" s="408" t="s">
        <v>387</v>
      </c>
      <c r="P59" s="408" t="s">
        <v>424</v>
      </c>
      <c r="Q59" s="408" t="s">
        <v>425</v>
      </c>
      <c r="R59" s="408" t="s">
        <v>426</v>
      </c>
      <c r="S59" s="408" t="s">
        <v>426</v>
      </c>
      <c r="T59" s="1112"/>
      <c r="U59" s="159"/>
    </row>
    <row r="60" spans="1:21" x14ac:dyDescent="0.35">
      <c r="A60" s="1117" t="str">
        <f>B54</f>
        <v>suburb.i.3</v>
      </c>
      <c r="B60" s="411">
        <v>1</v>
      </c>
      <c r="C60" s="123"/>
      <c r="D60" s="124"/>
      <c r="E60" s="125"/>
      <c r="F60" s="123"/>
      <c r="G60" s="126"/>
      <c r="H60" s="127" t="s">
        <v>80</v>
      </c>
      <c r="I60" s="110"/>
      <c r="J60" s="130"/>
      <c r="K60" s="131"/>
      <c r="L60" s="110"/>
      <c r="M60" s="131"/>
      <c r="N60" s="179"/>
      <c r="O60" s="179"/>
      <c r="P60" s="110"/>
      <c r="Q60" s="110"/>
      <c r="R60" s="110"/>
      <c r="S60" s="110"/>
      <c r="T60" s="376"/>
      <c r="U60" s="81"/>
    </row>
    <row r="61" spans="1:21" x14ac:dyDescent="0.35">
      <c r="A61" s="1117"/>
      <c r="B61" s="412">
        <v>2</v>
      </c>
      <c r="C61" s="119"/>
      <c r="D61" s="120"/>
      <c r="E61" s="112"/>
      <c r="F61" s="119"/>
      <c r="G61" s="121"/>
      <c r="H61" s="127" t="s">
        <v>80</v>
      </c>
      <c r="I61" s="111"/>
      <c r="J61" s="128"/>
      <c r="K61" s="129"/>
      <c r="L61" s="111"/>
      <c r="M61" s="129"/>
      <c r="N61" s="170"/>
      <c r="O61" s="170"/>
      <c r="P61" s="111"/>
      <c r="Q61" s="111" t="s">
        <v>427</v>
      </c>
      <c r="R61" s="111"/>
      <c r="S61" s="111"/>
      <c r="T61" s="377"/>
      <c r="U61" s="81"/>
    </row>
    <row r="62" spans="1:21" x14ac:dyDescent="0.35">
      <c r="A62" s="1117"/>
      <c r="B62" s="412">
        <v>3</v>
      </c>
      <c r="C62" s="119"/>
      <c r="D62" s="120"/>
      <c r="E62" s="112"/>
      <c r="F62" s="119"/>
      <c r="G62" s="121"/>
      <c r="H62" s="127"/>
      <c r="I62" s="111"/>
      <c r="J62" s="128"/>
      <c r="K62" s="129"/>
      <c r="L62" s="111"/>
      <c r="M62" s="129"/>
      <c r="N62" s="170"/>
      <c r="O62" s="170"/>
      <c r="P62" s="111"/>
      <c r="Q62" s="111"/>
      <c r="R62" s="111"/>
      <c r="S62" s="111"/>
      <c r="T62" s="377"/>
      <c r="U62" s="81"/>
    </row>
    <row r="63" spans="1:21" x14ac:dyDescent="0.35">
      <c r="A63" s="1117"/>
      <c r="B63" s="412">
        <v>4</v>
      </c>
      <c r="C63" s="119"/>
      <c r="D63" s="120"/>
      <c r="E63" s="112"/>
      <c r="F63" s="119"/>
      <c r="G63" s="121"/>
      <c r="H63" s="127"/>
      <c r="I63" s="111"/>
      <c r="J63" s="128"/>
      <c r="K63" s="129"/>
      <c r="L63" s="111"/>
      <c r="M63" s="129"/>
      <c r="N63" s="170"/>
      <c r="O63" s="170"/>
      <c r="P63" s="111"/>
      <c r="Q63" s="111"/>
      <c r="R63" s="111"/>
      <c r="S63" s="111"/>
      <c r="T63" s="377"/>
      <c r="U63" s="81"/>
    </row>
    <row r="64" spans="1:21" x14ac:dyDescent="0.35">
      <c r="A64" s="1117"/>
      <c r="B64" s="412">
        <v>5</v>
      </c>
      <c r="C64" s="119"/>
      <c r="D64" s="120"/>
      <c r="E64" s="112"/>
      <c r="F64" s="119"/>
      <c r="G64" s="121"/>
      <c r="H64" s="127"/>
      <c r="I64" s="111"/>
      <c r="J64" s="128"/>
      <c r="K64" s="129"/>
      <c r="L64" s="111"/>
      <c r="M64" s="129"/>
      <c r="N64" s="170"/>
      <c r="O64" s="170"/>
      <c r="P64" s="111"/>
      <c r="Q64" s="111"/>
      <c r="R64" s="111"/>
      <c r="S64" s="111"/>
      <c r="T64" s="377"/>
      <c r="U64" s="81"/>
    </row>
    <row r="65" spans="1:21" x14ac:dyDescent="0.35">
      <c r="A65" s="1117"/>
      <c r="B65" s="412">
        <v>6</v>
      </c>
      <c r="C65" s="119"/>
      <c r="D65" s="120"/>
      <c r="E65" s="112"/>
      <c r="F65" s="119"/>
      <c r="G65" s="121"/>
      <c r="H65" s="127"/>
      <c r="I65" s="111"/>
      <c r="J65" s="128"/>
      <c r="K65" s="129"/>
      <c r="L65" s="111"/>
      <c r="M65" s="129"/>
      <c r="N65" s="170"/>
      <c r="O65" s="170"/>
      <c r="P65" s="111"/>
      <c r="Q65" s="111"/>
      <c r="R65" s="111"/>
      <c r="S65" s="111"/>
      <c r="T65" s="377"/>
      <c r="U65" s="81"/>
    </row>
    <row r="66" spans="1:21" x14ac:dyDescent="0.35">
      <c r="A66" s="1117"/>
      <c r="B66" s="412">
        <v>7</v>
      </c>
      <c r="C66" s="119"/>
      <c r="D66" s="120"/>
      <c r="E66" s="112"/>
      <c r="F66" s="119"/>
      <c r="G66" s="121"/>
      <c r="H66" s="127"/>
      <c r="I66" s="111"/>
      <c r="J66" s="128"/>
      <c r="K66" s="129"/>
      <c r="L66" s="111"/>
      <c r="M66" s="129"/>
      <c r="N66" s="170"/>
      <c r="O66" s="170"/>
      <c r="P66" s="111"/>
      <c r="Q66" s="111"/>
      <c r="R66" s="111"/>
      <c r="S66" s="111"/>
      <c r="T66" s="377"/>
      <c r="U66" s="81"/>
    </row>
    <row r="67" spans="1:21" x14ac:dyDescent="0.35">
      <c r="A67" s="1117"/>
      <c r="B67" s="412">
        <v>8</v>
      </c>
      <c r="C67" s="119"/>
      <c r="D67" s="120"/>
      <c r="E67" s="112"/>
      <c r="F67" s="119"/>
      <c r="G67" s="121"/>
      <c r="H67" s="127"/>
      <c r="I67" s="111"/>
      <c r="J67" s="128"/>
      <c r="K67" s="129"/>
      <c r="L67" s="111"/>
      <c r="M67" s="129"/>
      <c r="N67" s="170"/>
      <c r="O67" s="170"/>
      <c r="P67" s="111"/>
      <c r="Q67" s="111"/>
      <c r="R67" s="111"/>
      <c r="S67" s="111"/>
      <c r="T67" s="377"/>
      <c r="U67" s="81"/>
    </row>
    <row r="68" spans="1:21" x14ac:dyDescent="0.35">
      <c r="A68" s="1117"/>
      <c r="B68" s="412">
        <v>9</v>
      </c>
      <c r="C68" s="119"/>
      <c r="D68" s="120"/>
      <c r="E68" s="112"/>
      <c r="F68" s="119"/>
      <c r="G68" s="121"/>
      <c r="H68" s="127"/>
      <c r="I68" s="111"/>
      <c r="J68" s="128"/>
      <c r="K68" s="129"/>
      <c r="L68" s="111"/>
      <c r="M68" s="129"/>
      <c r="N68" s="170"/>
      <c r="O68" s="170"/>
      <c r="P68" s="111"/>
      <c r="Q68" s="111"/>
      <c r="R68" s="111"/>
      <c r="S68" s="111"/>
      <c r="T68" s="377"/>
      <c r="U68" s="81"/>
    </row>
    <row r="69" spans="1:21" ht="15" thickBot="1" x14ac:dyDescent="0.4">
      <c r="A69" s="1118"/>
      <c r="B69" s="413">
        <v>10</v>
      </c>
      <c r="C69" s="147"/>
      <c r="D69" s="148"/>
      <c r="E69" s="149"/>
      <c r="F69" s="147"/>
      <c r="G69" s="150"/>
      <c r="H69" s="416"/>
      <c r="I69" s="152"/>
      <c r="J69" s="153"/>
      <c r="K69" s="154"/>
      <c r="L69" s="152"/>
      <c r="M69" s="154"/>
      <c r="N69" s="171"/>
      <c r="O69" s="171"/>
      <c r="P69" s="152"/>
      <c r="Q69" s="152"/>
      <c r="R69" s="152"/>
      <c r="S69" s="152"/>
      <c r="T69" s="378"/>
      <c r="U69" s="81"/>
    </row>
    <row r="70" spans="1:21" ht="29.5" thickBot="1" x14ac:dyDescent="0.4">
      <c r="A70" s="144"/>
      <c r="B70" s="12"/>
      <c r="C70" s="12"/>
      <c r="D70" s="12"/>
      <c r="E70" s="544" t="s">
        <v>388</v>
      </c>
      <c r="F70" s="545">
        <f>COUNTA(F60:F69)</f>
        <v>0</v>
      </c>
      <c r="G70" s="546">
        <f>COUNTA(G60:G69)</f>
        <v>0</v>
      </c>
      <c r="H70" s="145"/>
      <c r="I70" s="145"/>
      <c r="J70" s="597" t="s">
        <v>627</v>
      </c>
      <c r="K70" s="599">
        <f>COUNTIF(K60:K69,"&lt;=31/12/2024")</f>
        <v>0</v>
      </c>
      <c r="L70" s="145"/>
      <c r="M70" s="155" t="s">
        <v>428</v>
      </c>
      <c r="N70" s="168">
        <f>SUM(N60:N69)</f>
        <v>0</v>
      </c>
      <c r="O70" s="169">
        <f>SUM(O60:O69)</f>
        <v>0</v>
      </c>
      <c r="P70" s="12"/>
      <c r="R70" s="12"/>
      <c r="S70" s="12"/>
      <c r="T70" s="143"/>
      <c r="U70" s="160"/>
    </row>
    <row r="71" spans="1:21" ht="15" thickBot="1" x14ac:dyDescent="0.4">
      <c r="A71" s="161"/>
      <c r="B71" s="85"/>
      <c r="C71" s="64"/>
      <c r="D71" s="64"/>
      <c r="E71" s="64"/>
      <c r="F71" s="85"/>
      <c r="G71" s="64"/>
      <c r="H71" s="64"/>
      <c r="I71" s="85"/>
      <c r="J71" s="85"/>
      <c r="K71" s="64"/>
      <c r="L71" s="64"/>
      <c r="M71" s="64"/>
      <c r="N71" s="64"/>
      <c r="O71" s="64"/>
      <c r="P71" s="64"/>
      <c r="Q71" s="64"/>
      <c r="R71" s="64"/>
      <c r="S71" s="162"/>
      <c r="T71" s="64"/>
      <c r="U71" s="86"/>
    </row>
    <row r="72" spans="1:21" ht="15" thickBot="1" x14ac:dyDescent="0.4">
      <c r="A72" s="156"/>
      <c r="B72" s="36"/>
      <c r="C72" s="33"/>
      <c r="D72" s="33"/>
      <c r="E72" s="33"/>
      <c r="F72" s="36"/>
      <c r="G72" s="33"/>
      <c r="H72" s="33"/>
      <c r="I72" s="36"/>
      <c r="J72" s="36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9"/>
    </row>
    <row r="73" spans="1:21" ht="27.5" thickBot="1" x14ac:dyDescent="0.4">
      <c r="A73" s="404" t="s">
        <v>9</v>
      </c>
      <c r="B73" s="1023" t="s">
        <v>83</v>
      </c>
      <c r="C73" s="1024"/>
      <c r="E73" s="1119" t="s">
        <v>389</v>
      </c>
      <c r="F73" s="1120"/>
      <c r="G73" s="1027">
        <f>VLOOKUP(B73,'sub_Urbano.Piano inv. forn'!$D$126:$H$145,3,FALSE)</f>
        <v>0</v>
      </c>
      <c r="H73" s="1028"/>
      <c r="I73" s="1"/>
      <c r="J73" s="1119" t="s">
        <v>390</v>
      </c>
      <c r="K73" s="1120"/>
      <c r="L73" s="1027">
        <f>VLOOKUP(B73,'sub_Urbano.Piano inv. forn'!$D$126:$H$145,4,FALSE)</f>
        <v>0</v>
      </c>
      <c r="M73" s="1028"/>
      <c r="O73" s="409" t="s">
        <v>391</v>
      </c>
      <c r="P73" s="142"/>
      <c r="R73" s="410" t="s">
        <v>392</v>
      </c>
      <c r="S73" s="1121"/>
      <c r="T73" s="1122"/>
      <c r="U73" s="81"/>
    </row>
    <row r="74" spans="1:21" ht="15" thickBot="1" x14ac:dyDescent="0.4">
      <c r="A74" s="157"/>
      <c r="B74" s="114"/>
      <c r="C74" s="114"/>
      <c r="E74" s="115"/>
      <c r="F74" s="115"/>
      <c r="G74" s="116"/>
      <c r="H74" s="116"/>
      <c r="I74" s="1"/>
      <c r="J74" s="115"/>
      <c r="K74" s="115"/>
      <c r="L74" s="116"/>
      <c r="M74" s="116"/>
      <c r="O74" s="117"/>
      <c r="R74" s="113"/>
      <c r="S74" s="118"/>
      <c r="U74" s="158"/>
    </row>
    <row r="75" spans="1:21" ht="29.25" customHeight="1" thickBot="1" x14ac:dyDescent="0.4">
      <c r="A75" s="1123" t="s">
        <v>393</v>
      </c>
      <c r="B75" s="1124"/>
      <c r="C75" s="1124"/>
      <c r="D75" s="1125"/>
      <c r="E75" s="1034">
        <f>VLOOKUP(B73,'sub_Urbano.Piano inv. forn'!$D$126:$V$145,17,FALSE)</f>
        <v>0</v>
      </c>
      <c r="F75" s="1035"/>
      <c r="G75" s="1035"/>
      <c r="H75" s="1036"/>
      <c r="I75" s="1"/>
      <c r="J75" s="1126" t="s">
        <v>394</v>
      </c>
      <c r="K75" s="1127"/>
      <c r="L75" s="1034">
        <f>VLOOKUP(B73,'sub_Urbano.Piano inv. forn'!$D$126:$V$145,19,FALSE)</f>
        <v>0</v>
      </c>
      <c r="M75" s="1036"/>
      <c r="N75" s="141"/>
      <c r="O75" s="410" t="s">
        <v>395</v>
      </c>
      <c r="P75" s="163">
        <f>L75+E75</f>
        <v>0</v>
      </c>
      <c r="Q75" s="102"/>
      <c r="R75" s="410" t="s">
        <v>396</v>
      </c>
      <c r="S75" s="1121"/>
      <c r="T75" s="1122"/>
      <c r="U75" s="158"/>
    </row>
    <row r="76" spans="1:21" ht="15" thickBot="1" x14ac:dyDescent="0.4">
      <c r="A76" s="164"/>
      <c r="B76" s="165"/>
      <c r="C76" s="165"/>
      <c r="D76" s="165"/>
      <c r="E76" s="166"/>
      <c r="F76" s="166"/>
      <c r="G76" s="166"/>
      <c r="H76" s="166"/>
      <c r="I76" s="1"/>
      <c r="J76" s="115"/>
      <c r="K76" s="115"/>
      <c r="L76" s="166"/>
      <c r="M76" s="166"/>
      <c r="N76" s="141"/>
      <c r="O76" s="113"/>
      <c r="P76" s="141"/>
      <c r="Q76" s="102"/>
      <c r="R76" s="113"/>
      <c r="S76" s="167"/>
      <c r="T76" s="167"/>
      <c r="U76" s="81"/>
    </row>
    <row r="77" spans="1:21" ht="43.5" x14ac:dyDescent="0.35">
      <c r="A77" s="1113" t="s">
        <v>397</v>
      </c>
      <c r="B77" s="1115" t="s">
        <v>398</v>
      </c>
      <c r="C77" s="1115" t="s">
        <v>399</v>
      </c>
      <c r="D77" s="405" t="s">
        <v>400</v>
      </c>
      <c r="E77" s="406" t="s">
        <v>401</v>
      </c>
      <c r="F77" s="405" t="s">
        <v>402</v>
      </c>
      <c r="G77" s="405" t="s">
        <v>403</v>
      </c>
      <c r="H77" s="407" t="s">
        <v>347</v>
      </c>
      <c r="I77" s="407" t="s">
        <v>404</v>
      </c>
      <c r="J77" s="407" t="s">
        <v>405</v>
      </c>
      <c r="K77" s="407" t="s">
        <v>406</v>
      </c>
      <c r="L77" s="407" t="s">
        <v>407</v>
      </c>
      <c r="M77" s="407" t="s">
        <v>408</v>
      </c>
      <c r="N77" s="407" t="s">
        <v>409</v>
      </c>
      <c r="O77" s="407" t="s">
        <v>410</v>
      </c>
      <c r="P77" s="407" t="s">
        <v>411</v>
      </c>
      <c r="Q77" s="407" t="s">
        <v>412</v>
      </c>
      <c r="R77" s="407" t="s">
        <v>413</v>
      </c>
      <c r="S77" s="407" t="s">
        <v>414</v>
      </c>
      <c r="T77" s="1111" t="s">
        <v>415</v>
      </c>
      <c r="U77" s="159"/>
    </row>
    <row r="78" spans="1:21" ht="24.5" thickBot="1" x14ac:dyDescent="0.4">
      <c r="A78" s="1114"/>
      <c r="B78" s="1116"/>
      <c r="C78" s="1116"/>
      <c r="D78" s="408" t="s">
        <v>416</v>
      </c>
      <c r="E78" s="408" t="s">
        <v>417</v>
      </c>
      <c r="F78" s="408" t="s">
        <v>418</v>
      </c>
      <c r="G78" s="408" t="s">
        <v>418</v>
      </c>
      <c r="H78" s="408" t="s">
        <v>80</v>
      </c>
      <c r="I78" s="408" t="s">
        <v>447</v>
      </c>
      <c r="J78" s="408" t="s">
        <v>420</v>
      </c>
      <c r="K78" s="408" t="s">
        <v>421</v>
      </c>
      <c r="L78" s="408" t="s">
        <v>422</v>
      </c>
      <c r="M78" s="408" t="s">
        <v>421</v>
      </c>
      <c r="N78" s="408" t="s">
        <v>423</v>
      </c>
      <c r="O78" s="408" t="s">
        <v>387</v>
      </c>
      <c r="P78" s="408" t="s">
        <v>424</v>
      </c>
      <c r="Q78" s="408" t="s">
        <v>425</v>
      </c>
      <c r="R78" s="408" t="s">
        <v>426</v>
      </c>
      <c r="S78" s="408" t="s">
        <v>426</v>
      </c>
      <c r="T78" s="1112"/>
      <c r="U78" s="159"/>
    </row>
    <row r="79" spans="1:21" x14ac:dyDescent="0.35">
      <c r="A79" s="1117" t="str">
        <f>B73</f>
        <v>suburb.i.3</v>
      </c>
      <c r="B79" s="411">
        <v>1</v>
      </c>
      <c r="C79" s="123"/>
      <c r="D79" s="124"/>
      <c r="E79" s="125"/>
      <c r="F79" s="123"/>
      <c r="G79" s="126"/>
      <c r="H79" s="127" t="s">
        <v>80</v>
      </c>
      <c r="I79" s="110"/>
      <c r="J79" s="130"/>
      <c r="K79" s="131"/>
      <c r="L79" s="110"/>
      <c r="M79" s="131"/>
      <c r="N79" s="179"/>
      <c r="O79" s="179"/>
      <c r="P79" s="110"/>
      <c r="Q79" s="110"/>
      <c r="R79" s="110"/>
      <c r="S79" s="110"/>
      <c r="T79" s="376"/>
      <c r="U79" s="81"/>
    </row>
    <row r="80" spans="1:21" x14ac:dyDescent="0.35">
      <c r="A80" s="1117"/>
      <c r="B80" s="412">
        <v>2</v>
      </c>
      <c r="C80" s="119"/>
      <c r="D80" s="120"/>
      <c r="E80" s="112"/>
      <c r="F80" s="119"/>
      <c r="G80" s="121"/>
      <c r="H80" s="127" t="s">
        <v>80</v>
      </c>
      <c r="I80" s="111"/>
      <c r="J80" s="128"/>
      <c r="K80" s="129"/>
      <c r="L80" s="111"/>
      <c r="M80" s="129"/>
      <c r="N80" s="170"/>
      <c r="O80" s="170"/>
      <c r="P80" s="111"/>
      <c r="Q80" s="111" t="s">
        <v>427</v>
      </c>
      <c r="R80" s="111"/>
      <c r="S80" s="111"/>
      <c r="T80" s="377"/>
      <c r="U80" s="81"/>
    </row>
    <row r="81" spans="1:21" x14ac:dyDescent="0.35">
      <c r="A81" s="1117"/>
      <c r="B81" s="412">
        <v>3</v>
      </c>
      <c r="C81" s="119"/>
      <c r="D81" s="120"/>
      <c r="E81" s="112"/>
      <c r="F81" s="119"/>
      <c r="G81" s="121"/>
      <c r="H81" s="127"/>
      <c r="I81" s="111"/>
      <c r="J81" s="128"/>
      <c r="K81" s="129"/>
      <c r="L81" s="111"/>
      <c r="M81" s="129"/>
      <c r="N81" s="170"/>
      <c r="O81" s="170"/>
      <c r="P81" s="111"/>
      <c r="Q81" s="111"/>
      <c r="R81" s="111"/>
      <c r="S81" s="111"/>
      <c r="T81" s="377"/>
      <c r="U81" s="81"/>
    </row>
    <row r="82" spans="1:21" x14ac:dyDescent="0.35">
      <c r="A82" s="1117"/>
      <c r="B82" s="412">
        <v>4</v>
      </c>
      <c r="C82" s="119"/>
      <c r="D82" s="120"/>
      <c r="E82" s="112"/>
      <c r="F82" s="119"/>
      <c r="G82" s="121"/>
      <c r="H82" s="127"/>
      <c r="I82" s="111"/>
      <c r="J82" s="128"/>
      <c r="K82" s="129"/>
      <c r="L82" s="111"/>
      <c r="M82" s="129"/>
      <c r="N82" s="170"/>
      <c r="O82" s="170"/>
      <c r="P82" s="111"/>
      <c r="Q82" s="111"/>
      <c r="R82" s="111"/>
      <c r="S82" s="111"/>
      <c r="T82" s="377"/>
      <c r="U82" s="81"/>
    </row>
    <row r="83" spans="1:21" x14ac:dyDescent="0.35">
      <c r="A83" s="1117"/>
      <c r="B83" s="412">
        <v>5</v>
      </c>
      <c r="C83" s="119"/>
      <c r="D83" s="120"/>
      <c r="E83" s="112"/>
      <c r="F83" s="119"/>
      <c r="G83" s="121"/>
      <c r="H83" s="127"/>
      <c r="I83" s="111"/>
      <c r="J83" s="128"/>
      <c r="K83" s="129"/>
      <c r="L83" s="111"/>
      <c r="M83" s="129"/>
      <c r="N83" s="170"/>
      <c r="O83" s="170"/>
      <c r="P83" s="111"/>
      <c r="Q83" s="111"/>
      <c r="R83" s="111"/>
      <c r="S83" s="111"/>
      <c r="T83" s="377"/>
      <c r="U83" s="81"/>
    </row>
    <row r="84" spans="1:21" x14ac:dyDescent="0.35">
      <c r="A84" s="1117"/>
      <c r="B84" s="412">
        <v>6</v>
      </c>
      <c r="C84" s="119"/>
      <c r="D84" s="120"/>
      <c r="E84" s="112"/>
      <c r="F84" s="119"/>
      <c r="G84" s="121"/>
      <c r="H84" s="127"/>
      <c r="I84" s="111"/>
      <c r="J84" s="128"/>
      <c r="K84" s="129"/>
      <c r="L84" s="111"/>
      <c r="M84" s="129"/>
      <c r="N84" s="170"/>
      <c r="O84" s="170"/>
      <c r="P84" s="111"/>
      <c r="Q84" s="111"/>
      <c r="R84" s="111"/>
      <c r="S84" s="111"/>
      <c r="T84" s="377"/>
      <c r="U84" s="81"/>
    </row>
    <row r="85" spans="1:21" x14ac:dyDescent="0.35">
      <c r="A85" s="1117"/>
      <c r="B85" s="412">
        <v>7</v>
      </c>
      <c r="C85" s="119"/>
      <c r="D85" s="120"/>
      <c r="E85" s="112"/>
      <c r="F85" s="119"/>
      <c r="G85" s="121"/>
      <c r="H85" s="127"/>
      <c r="I85" s="111"/>
      <c r="J85" s="128"/>
      <c r="K85" s="129"/>
      <c r="L85" s="111"/>
      <c r="M85" s="129"/>
      <c r="N85" s="170"/>
      <c r="O85" s="170"/>
      <c r="P85" s="111"/>
      <c r="Q85" s="111"/>
      <c r="R85" s="111"/>
      <c r="S85" s="111"/>
      <c r="T85" s="377"/>
      <c r="U85" s="81"/>
    </row>
    <row r="86" spans="1:21" x14ac:dyDescent="0.35">
      <c r="A86" s="1117"/>
      <c r="B86" s="412">
        <v>8</v>
      </c>
      <c r="C86" s="119"/>
      <c r="D86" s="120"/>
      <c r="E86" s="112"/>
      <c r="F86" s="119"/>
      <c r="G86" s="121"/>
      <c r="H86" s="127"/>
      <c r="I86" s="111"/>
      <c r="J86" s="128"/>
      <c r="K86" s="129"/>
      <c r="L86" s="111"/>
      <c r="M86" s="129"/>
      <c r="N86" s="170"/>
      <c r="O86" s="170"/>
      <c r="P86" s="111"/>
      <c r="Q86" s="111"/>
      <c r="R86" s="111"/>
      <c r="S86" s="111"/>
      <c r="T86" s="377"/>
      <c r="U86" s="81"/>
    </row>
    <row r="87" spans="1:21" x14ac:dyDescent="0.35">
      <c r="A87" s="1117"/>
      <c r="B87" s="412">
        <v>9</v>
      </c>
      <c r="C87" s="119"/>
      <c r="D87" s="120"/>
      <c r="E87" s="112"/>
      <c r="F87" s="119"/>
      <c r="G87" s="121"/>
      <c r="H87" s="127"/>
      <c r="I87" s="111"/>
      <c r="J87" s="128"/>
      <c r="K87" s="129"/>
      <c r="L87" s="111"/>
      <c r="M87" s="129"/>
      <c r="N87" s="170"/>
      <c r="O87" s="170"/>
      <c r="P87" s="111"/>
      <c r="Q87" s="111"/>
      <c r="R87" s="111"/>
      <c r="S87" s="111"/>
      <c r="T87" s="377"/>
      <c r="U87" s="81"/>
    </row>
    <row r="88" spans="1:21" ht="15" thickBot="1" x14ac:dyDescent="0.4">
      <c r="A88" s="1118"/>
      <c r="B88" s="413">
        <v>10</v>
      </c>
      <c r="C88" s="147"/>
      <c r="D88" s="148"/>
      <c r="E88" s="149"/>
      <c r="F88" s="147"/>
      <c r="G88" s="150"/>
      <c r="H88" s="416"/>
      <c r="I88" s="152"/>
      <c r="J88" s="153"/>
      <c r="K88" s="154"/>
      <c r="L88" s="152"/>
      <c r="M88" s="154"/>
      <c r="N88" s="171"/>
      <c r="O88" s="171"/>
      <c r="P88" s="152"/>
      <c r="Q88" s="152"/>
      <c r="R88" s="152"/>
      <c r="S88" s="152"/>
      <c r="T88" s="378"/>
      <c r="U88" s="81"/>
    </row>
    <row r="89" spans="1:21" ht="29.5" thickBot="1" x14ac:dyDescent="0.4">
      <c r="A89" s="144"/>
      <c r="B89" s="12"/>
      <c r="C89" s="12"/>
      <c r="D89" s="12"/>
      <c r="E89" s="544" t="s">
        <v>388</v>
      </c>
      <c r="F89" s="545">
        <f>COUNTA(F79:F88)</f>
        <v>0</v>
      </c>
      <c r="G89" s="546">
        <f>COUNTA(G79:G88)</f>
        <v>0</v>
      </c>
      <c r="H89" s="145"/>
      <c r="I89" s="145"/>
      <c r="J89" s="597" t="s">
        <v>627</v>
      </c>
      <c r="K89" s="599">
        <f>COUNTIF(K79:K88,"&lt;=31/12/2024")</f>
        <v>0</v>
      </c>
      <c r="L89" s="145"/>
      <c r="M89" s="155" t="s">
        <v>428</v>
      </c>
      <c r="N89" s="168">
        <f>SUM(N79:N88)</f>
        <v>0</v>
      </c>
      <c r="O89" s="169">
        <f>SUM(O79:O88)</f>
        <v>0</v>
      </c>
      <c r="P89" s="12"/>
      <c r="R89" s="12"/>
      <c r="S89" s="12"/>
      <c r="T89" s="143"/>
      <c r="U89" s="160"/>
    </row>
    <row r="90" spans="1:21" ht="15" thickBot="1" x14ac:dyDescent="0.4">
      <c r="A90" s="161"/>
      <c r="B90" s="85"/>
      <c r="C90" s="64"/>
      <c r="D90" s="64"/>
      <c r="E90" s="64"/>
      <c r="F90" s="85"/>
      <c r="G90" s="64"/>
      <c r="H90" s="64"/>
      <c r="I90" s="85"/>
      <c r="J90" s="85"/>
      <c r="K90" s="64"/>
      <c r="L90" s="64"/>
      <c r="M90" s="64"/>
      <c r="N90" s="64"/>
      <c r="O90" s="64"/>
      <c r="P90" s="64"/>
      <c r="Q90" s="64"/>
      <c r="R90" s="64"/>
      <c r="S90" s="162"/>
      <c r="T90" s="64"/>
      <c r="U90" s="86"/>
    </row>
    <row r="91" spans="1:21" ht="15" thickBot="1" x14ac:dyDescent="0.4">
      <c r="A91" s="156"/>
      <c r="B91" s="36"/>
      <c r="C91" s="33"/>
      <c r="D91" s="33"/>
      <c r="E91" s="33"/>
      <c r="F91" s="36"/>
      <c r="G91" s="33"/>
      <c r="H91" s="33"/>
      <c r="I91" s="36"/>
      <c r="J91" s="36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9"/>
    </row>
    <row r="92" spans="1:21" ht="27.5" thickBot="1" x14ac:dyDescent="0.4">
      <c r="A92" s="404" t="s">
        <v>9</v>
      </c>
      <c r="B92" s="1023" t="s">
        <v>83</v>
      </c>
      <c r="C92" s="1024"/>
      <c r="E92" s="1119" t="s">
        <v>389</v>
      </c>
      <c r="F92" s="1120"/>
      <c r="G92" s="1027">
        <f>VLOOKUP(B92,'sub_Urbano.Piano inv. forn'!$D$126:$H$145,3,FALSE)</f>
        <v>0</v>
      </c>
      <c r="H92" s="1028"/>
      <c r="I92" s="1"/>
      <c r="J92" s="1119" t="s">
        <v>390</v>
      </c>
      <c r="K92" s="1120"/>
      <c r="L92" s="1027">
        <f>VLOOKUP(B92,'sub_Urbano.Piano inv. forn'!$D$126:$H$145,4,FALSE)</f>
        <v>0</v>
      </c>
      <c r="M92" s="1028"/>
      <c r="O92" s="409" t="s">
        <v>391</v>
      </c>
      <c r="P92" s="142"/>
      <c r="R92" s="410" t="s">
        <v>392</v>
      </c>
      <c r="S92" s="1121"/>
      <c r="T92" s="1122"/>
      <c r="U92" s="81"/>
    </row>
    <row r="93" spans="1:21" ht="15" thickBot="1" x14ac:dyDescent="0.4">
      <c r="A93" s="157"/>
      <c r="B93" s="114"/>
      <c r="C93" s="114"/>
      <c r="E93" s="115"/>
      <c r="F93" s="115"/>
      <c r="G93" s="116"/>
      <c r="H93" s="116"/>
      <c r="I93" s="1"/>
      <c r="J93" s="115"/>
      <c r="K93" s="115"/>
      <c r="L93" s="116"/>
      <c r="M93" s="116"/>
      <c r="O93" s="117"/>
      <c r="R93" s="113"/>
      <c r="S93" s="118"/>
      <c r="U93" s="158"/>
    </row>
    <row r="94" spans="1:21" ht="38.25" customHeight="1" thickBot="1" x14ac:dyDescent="0.4">
      <c r="A94" s="1123" t="s">
        <v>393</v>
      </c>
      <c r="B94" s="1124"/>
      <c r="C94" s="1124"/>
      <c r="D94" s="1125"/>
      <c r="E94" s="1034">
        <f>VLOOKUP(B92,'sub_Urbano.Piano inv. forn'!$D$126:$V$145,17,FALSE)</f>
        <v>0</v>
      </c>
      <c r="F94" s="1035"/>
      <c r="G94" s="1035"/>
      <c r="H94" s="1036"/>
      <c r="I94" s="1"/>
      <c r="J94" s="1126" t="s">
        <v>394</v>
      </c>
      <c r="K94" s="1127"/>
      <c r="L94" s="1034">
        <f>VLOOKUP(B92,'sub_Urbano.Piano inv. forn'!$D$126:$V$145,19,FALSE)</f>
        <v>0</v>
      </c>
      <c r="M94" s="1036"/>
      <c r="N94" s="141"/>
      <c r="O94" s="410" t="s">
        <v>395</v>
      </c>
      <c r="P94" s="163">
        <f>L94+E94</f>
        <v>0</v>
      </c>
      <c r="Q94" s="102"/>
      <c r="R94" s="410" t="s">
        <v>396</v>
      </c>
      <c r="S94" s="1121"/>
      <c r="T94" s="1122"/>
      <c r="U94" s="158"/>
    </row>
    <row r="95" spans="1:21" ht="15" thickBot="1" x14ac:dyDescent="0.4">
      <c r="A95" s="164"/>
      <c r="B95" s="165"/>
      <c r="C95" s="165"/>
      <c r="D95" s="165"/>
      <c r="E95" s="166"/>
      <c r="F95" s="166"/>
      <c r="G95" s="166"/>
      <c r="H95" s="166"/>
      <c r="I95" s="1"/>
      <c r="J95" s="115"/>
      <c r="K95" s="115"/>
      <c r="L95" s="166"/>
      <c r="M95" s="166"/>
      <c r="N95" s="141"/>
      <c r="O95" s="113"/>
      <c r="P95" s="141"/>
      <c r="Q95" s="102"/>
      <c r="R95" s="113"/>
      <c r="S95" s="167"/>
      <c r="T95" s="167"/>
      <c r="U95" s="81"/>
    </row>
    <row r="96" spans="1:21" ht="43.5" x14ac:dyDescent="0.35">
      <c r="A96" s="1113" t="s">
        <v>397</v>
      </c>
      <c r="B96" s="1115" t="s">
        <v>398</v>
      </c>
      <c r="C96" s="1115" t="s">
        <v>399</v>
      </c>
      <c r="D96" s="405" t="s">
        <v>400</v>
      </c>
      <c r="E96" s="406" t="s">
        <v>401</v>
      </c>
      <c r="F96" s="405" t="s">
        <v>402</v>
      </c>
      <c r="G96" s="405" t="s">
        <v>403</v>
      </c>
      <c r="H96" s="407" t="s">
        <v>347</v>
      </c>
      <c r="I96" s="407" t="s">
        <v>404</v>
      </c>
      <c r="J96" s="407" t="s">
        <v>405</v>
      </c>
      <c r="K96" s="407" t="s">
        <v>406</v>
      </c>
      <c r="L96" s="407" t="s">
        <v>407</v>
      </c>
      <c r="M96" s="407" t="s">
        <v>408</v>
      </c>
      <c r="N96" s="407" t="s">
        <v>409</v>
      </c>
      <c r="O96" s="407" t="s">
        <v>410</v>
      </c>
      <c r="P96" s="407" t="s">
        <v>411</v>
      </c>
      <c r="Q96" s="407" t="s">
        <v>412</v>
      </c>
      <c r="R96" s="407" t="s">
        <v>413</v>
      </c>
      <c r="S96" s="407" t="s">
        <v>414</v>
      </c>
      <c r="T96" s="1111" t="s">
        <v>415</v>
      </c>
      <c r="U96" s="159"/>
    </row>
    <row r="97" spans="1:21" ht="24.5" thickBot="1" x14ac:dyDescent="0.4">
      <c r="A97" s="1114"/>
      <c r="B97" s="1116"/>
      <c r="C97" s="1116"/>
      <c r="D97" s="408" t="s">
        <v>416</v>
      </c>
      <c r="E97" s="408" t="s">
        <v>417</v>
      </c>
      <c r="F97" s="408" t="s">
        <v>418</v>
      </c>
      <c r="G97" s="408" t="s">
        <v>418</v>
      </c>
      <c r="H97" s="408" t="s">
        <v>80</v>
      </c>
      <c r="I97" s="408" t="s">
        <v>447</v>
      </c>
      <c r="J97" s="408" t="s">
        <v>420</v>
      </c>
      <c r="K97" s="408" t="s">
        <v>421</v>
      </c>
      <c r="L97" s="408" t="s">
        <v>422</v>
      </c>
      <c r="M97" s="408" t="s">
        <v>421</v>
      </c>
      <c r="N97" s="408" t="s">
        <v>423</v>
      </c>
      <c r="O97" s="408" t="s">
        <v>387</v>
      </c>
      <c r="P97" s="408" t="s">
        <v>424</v>
      </c>
      <c r="Q97" s="408" t="s">
        <v>425</v>
      </c>
      <c r="R97" s="408" t="s">
        <v>426</v>
      </c>
      <c r="S97" s="408" t="s">
        <v>426</v>
      </c>
      <c r="T97" s="1112"/>
      <c r="U97" s="159"/>
    </row>
    <row r="98" spans="1:21" x14ac:dyDescent="0.35">
      <c r="A98" s="1117" t="str">
        <f>B92</f>
        <v>suburb.i.3</v>
      </c>
      <c r="B98" s="411">
        <v>1</v>
      </c>
      <c r="C98" s="123"/>
      <c r="D98" s="124"/>
      <c r="E98" s="125"/>
      <c r="F98" s="123"/>
      <c r="G98" s="126"/>
      <c r="H98" s="127" t="s">
        <v>80</v>
      </c>
      <c r="I98" s="110"/>
      <c r="J98" s="130"/>
      <c r="K98" s="131"/>
      <c r="L98" s="110"/>
      <c r="M98" s="131"/>
      <c r="N98" s="179"/>
      <c r="O98" s="179"/>
      <c r="P98" s="110"/>
      <c r="Q98" s="110"/>
      <c r="R98" s="110"/>
      <c r="S98" s="110"/>
      <c r="T98" s="376"/>
      <c r="U98" s="81"/>
    </row>
    <row r="99" spans="1:21" x14ac:dyDescent="0.35">
      <c r="A99" s="1117"/>
      <c r="B99" s="412">
        <v>2</v>
      </c>
      <c r="C99" s="119"/>
      <c r="D99" s="120"/>
      <c r="E99" s="112"/>
      <c r="F99" s="119"/>
      <c r="G99" s="121"/>
      <c r="H99" s="127" t="s">
        <v>80</v>
      </c>
      <c r="I99" s="111"/>
      <c r="J99" s="128"/>
      <c r="K99" s="129"/>
      <c r="L99" s="111"/>
      <c r="M99" s="129"/>
      <c r="N99" s="170"/>
      <c r="O99" s="170"/>
      <c r="P99" s="111"/>
      <c r="Q99" s="111" t="s">
        <v>427</v>
      </c>
      <c r="R99" s="111"/>
      <c r="S99" s="111"/>
      <c r="T99" s="377"/>
      <c r="U99" s="81"/>
    </row>
    <row r="100" spans="1:21" x14ac:dyDescent="0.35">
      <c r="A100" s="1117"/>
      <c r="B100" s="412">
        <v>3</v>
      </c>
      <c r="C100" s="119"/>
      <c r="D100" s="120"/>
      <c r="E100" s="112"/>
      <c r="F100" s="119"/>
      <c r="G100" s="121"/>
      <c r="H100" s="127"/>
      <c r="I100" s="111"/>
      <c r="J100" s="128"/>
      <c r="K100" s="129"/>
      <c r="L100" s="111"/>
      <c r="M100" s="129"/>
      <c r="N100" s="170"/>
      <c r="O100" s="170"/>
      <c r="P100" s="111"/>
      <c r="Q100" s="111"/>
      <c r="R100" s="111"/>
      <c r="S100" s="111"/>
      <c r="T100" s="377"/>
      <c r="U100" s="81"/>
    </row>
    <row r="101" spans="1:21" x14ac:dyDescent="0.35">
      <c r="A101" s="1117"/>
      <c r="B101" s="412">
        <v>4</v>
      </c>
      <c r="C101" s="119"/>
      <c r="D101" s="120"/>
      <c r="E101" s="112"/>
      <c r="F101" s="119"/>
      <c r="G101" s="121"/>
      <c r="H101" s="127"/>
      <c r="I101" s="111"/>
      <c r="J101" s="128"/>
      <c r="K101" s="129"/>
      <c r="L101" s="111"/>
      <c r="M101" s="129"/>
      <c r="N101" s="170"/>
      <c r="O101" s="170"/>
      <c r="P101" s="111"/>
      <c r="Q101" s="111"/>
      <c r="R101" s="111"/>
      <c r="S101" s="111"/>
      <c r="T101" s="377"/>
      <c r="U101" s="81"/>
    </row>
    <row r="102" spans="1:21" x14ac:dyDescent="0.35">
      <c r="A102" s="1117"/>
      <c r="B102" s="412">
        <v>5</v>
      </c>
      <c r="C102" s="119"/>
      <c r="D102" s="120"/>
      <c r="E102" s="112"/>
      <c r="F102" s="119"/>
      <c r="G102" s="121"/>
      <c r="H102" s="127"/>
      <c r="I102" s="111"/>
      <c r="J102" s="128"/>
      <c r="K102" s="129"/>
      <c r="L102" s="111"/>
      <c r="M102" s="129"/>
      <c r="N102" s="170"/>
      <c r="O102" s="170"/>
      <c r="P102" s="111"/>
      <c r="Q102" s="111"/>
      <c r="R102" s="111"/>
      <c r="S102" s="111"/>
      <c r="T102" s="377"/>
      <c r="U102" s="81"/>
    </row>
    <row r="103" spans="1:21" x14ac:dyDescent="0.35">
      <c r="A103" s="1117"/>
      <c r="B103" s="412">
        <v>6</v>
      </c>
      <c r="C103" s="119"/>
      <c r="D103" s="120"/>
      <c r="E103" s="112"/>
      <c r="F103" s="119"/>
      <c r="G103" s="121"/>
      <c r="H103" s="127"/>
      <c r="I103" s="111"/>
      <c r="J103" s="128"/>
      <c r="K103" s="129"/>
      <c r="L103" s="111"/>
      <c r="M103" s="129"/>
      <c r="N103" s="170"/>
      <c r="O103" s="170"/>
      <c r="P103" s="111"/>
      <c r="Q103" s="111"/>
      <c r="R103" s="111"/>
      <c r="S103" s="111"/>
      <c r="T103" s="377"/>
      <c r="U103" s="81"/>
    </row>
    <row r="104" spans="1:21" x14ac:dyDescent="0.35">
      <c r="A104" s="1117"/>
      <c r="B104" s="412">
        <v>7</v>
      </c>
      <c r="C104" s="119"/>
      <c r="D104" s="120"/>
      <c r="E104" s="112"/>
      <c r="F104" s="119"/>
      <c r="G104" s="121"/>
      <c r="H104" s="127"/>
      <c r="I104" s="111"/>
      <c r="J104" s="128"/>
      <c r="K104" s="129"/>
      <c r="L104" s="111"/>
      <c r="M104" s="129"/>
      <c r="N104" s="170"/>
      <c r="O104" s="170"/>
      <c r="P104" s="111"/>
      <c r="Q104" s="111"/>
      <c r="R104" s="111"/>
      <c r="S104" s="111"/>
      <c r="T104" s="377"/>
      <c r="U104" s="81"/>
    </row>
    <row r="105" spans="1:21" x14ac:dyDescent="0.35">
      <c r="A105" s="1117"/>
      <c r="B105" s="412">
        <v>8</v>
      </c>
      <c r="C105" s="119"/>
      <c r="D105" s="120"/>
      <c r="E105" s="112"/>
      <c r="F105" s="119"/>
      <c r="G105" s="121"/>
      <c r="H105" s="127"/>
      <c r="I105" s="111"/>
      <c r="J105" s="128"/>
      <c r="K105" s="129"/>
      <c r="L105" s="111"/>
      <c r="M105" s="129"/>
      <c r="N105" s="170"/>
      <c r="O105" s="170"/>
      <c r="P105" s="111"/>
      <c r="Q105" s="111"/>
      <c r="R105" s="111"/>
      <c r="S105" s="111"/>
      <c r="T105" s="377"/>
      <c r="U105" s="81"/>
    </row>
    <row r="106" spans="1:21" x14ac:dyDescent="0.35">
      <c r="A106" s="1117"/>
      <c r="B106" s="412">
        <v>9</v>
      </c>
      <c r="C106" s="119"/>
      <c r="D106" s="120"/>
      <c r="E106" s="112"/>
      <c r="F106" s="119"/>
      <c r="G106" s="121"/>
      <c r="H106" s="127"/>
      <c r="I106" s="111"/>
      <c r="J106" s="128"/>
      <c r="K106" s="129"/>
      <c r="L106" s="111"/>
      <c r="M106" s="129"/>
      <c r="N106" s="170"/>
      <c r="O106" s="170"/>
      <c r="P106" s="111"/>
      <c r="Q106" s="111"/>
      <c r="R106" s="111"/>
      <c r="S106" s="111"/>
      <c r="T106" s="377"/>
      <c r="U106" s="81"/>
    </row>
    <row r="107" spans="1:21" ht="15" thickBot="1" x14ac:dyDescent="0.4">
      <c r="A107" s="1118"/>
      <c r="B107" s="413">
        <v>10</v>
      </c>
      <c r="C107" s="147"/>
      <c r="D107" s="148"/>
      <c r="E107" s="149"/>
      <c r="F107" s="147"/>
      <c r="G107" s="150"/>
      <c r="H107" s="416"/>
      <c r="I107" s="152"/>
      <c r="J107" s="153"/>
      <c r="K107" s="154"/>
      <c r="L107" s="152"/>
      <c r="M107" s="154"/>
      <c r="N107" s="171"/>
      <c r="O107" s="171"/>
      <c r="P107" s="152"/>
      <c r="Q107" s="152"/>
      <c r="R107" s="152"/>
      <c r="S107" s="152"/>
      <c r="T107" s="378"/>
      <c r="U107" s="81"/>
    </row>
    <row r="108" spans="1:21" ht="29.5" thickBot="1" x14ac:dyDescent="0.4">
      <c r="A108" s="144"/>
      <c r="B108" s="12"/>
      <c r="C108" s="12"/>
      <c r="D108" s="12"/>
      <c r="E108" s="544" t="s">
        <v>388</v>
      </c>
      <c r="F108" s="545">
        <f>COUNTA(F98:F107)</f>
        <v>0</v>
      </c>
      <c r="G108" s="546">
        <f>COUNTA(G98:G107)</f>
        <v>0</v>
      </c>
      <c r="H108" s="145"/>
      <c r="I108" s="145"/>
      <c r="J108" s="597" t="s">
        <v>627</v>
      </c>
      <c r="K108" s="599">
        <f>COUNTIF(K98:K107,"&lt;=31/12/2024")</f>
        <v>0</v>
      </c>
      <c r="L108" s="145"/>
      <c r="M108" s="373" t="s">
        <v>428</v>
      </c>
      <c r="N108" s="374">
        <f>SUM(N98:N107)</f>
        <v>0</v>
      </c>
      <c r="O108" s="375">
        <f>SUM(O98:O107)</f>
        <v>0</v>
      </c>
      <c r="P108" s="12"/>
      <c r="R108" s="12"/>
      <c r="S108" s="12"/>
      <c r="T108" s="143"/>
      <c r="U108" s="160"/>
    </row>
    <row r="109" spans="1:21" ht="15" thickBot="1" x14ac:dyDescent="0.4">
      <c r="A109" s="161"/>
      <c r="B109" s="85"/>
      <c r="C109" s="64"/>
      <c r="D109" s="64"/>
      <c r="E109" s="64"/>
      <c r="F109" s="85"/>
      <c r="G109" s="64"/>
      <c r="H109" s="64"/>
      <c r="I109" s="85"/>
      <c r="J109" s="85"/>
      <c r="K109" s="64"/>
      <c r="L109" s="64"/>
      <c r="M109" s="64"/>
      <c r="N109" s="64"/>
      <c r="O109" s="64"/>
      <c r="P109" s="64"/>
      <c r="Q109" s="64"/>
      <c r="R109" s="64"/>
      <c r="S109" s="162"/>
      <c r="T109" s="64"/>
      <c r="U109" s="86"/>
    </row>
    <row r="110" spans="1:21" ht="15" thickBot="1" x14ac:dyDescent="0.4">
      <c r="A110" s="156"/>
      <c r="B110" s="36"/>
      <c r="C110" s="33"/>
      <c r="D110" s="33"/>
      <c r="E110" s="33"/>
      <c r="F110" s="36"/>
      <c r="G110" s="33"/>
      <c r="H110" s="33"/>
      <c r="I110" s="36"/>
      <c r="J110" s="36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9"/>
    </row>
    <row r="111" spans="1:21" ht="27.5" thickBot="1" x14ac:dyDescent="0.4">
      <c r="A111" s="404" t="s">
        <v>9</v>
      </c>
      <c r="B111" s="1023" t="s">
        <v>83</v>
      </c>
      <c r="C111" s="1024"/>
      <c r="E111" s="1119" t="s">
        <v>389</v>
      </c>
      <c r="F111" s="1120"/>
      <c r="G111" s="1027">
        <f>VLOOKUP(B111,'sub_Urbano.Piano inv. forn'!$D$126:$H$145,3,FALSE)</f>
        <v>0</v>
      </c>
      <c r="H111" s="1028"/>
      <c r="I111" s="1"/>
      <c r="J111" s="1119" t="s">
        <v>390</v>
      </c>
      <c r="K111" s="1120"/>
      <c r="L111" s="1027">
        <f>VLOOKUP(B111,'sub_Urbano.Piano inv. forn'!$D$126:$H$145,4,FALSE)</f>
        <v>0</v>
      </c>
      <c r="M111" s="1028"/>
      <c r="O111" s="409" t="s">
        <v>391</v>
      </c>
      <c r="P111" s="142"/>
      <c r="R111" s="410" t="s">
        <v>392</v>
      </c>
      <c r="S111" s="1121"/>
      <c r="T111" s="1122"/>
      <c r="U111" s="81"/>
    </row>
    <row r="112" spans="1:21" ht="15" thickBot="1" x14ac:dyDescent="0.4">
      <c r="A112" s="157"/>
      <c r="B112" s="114"/>
      <c r="C112" s="114"/>
      <c r="E112" s="115"/>
      <c r="F112" s="115"/>
      <c r="G112" s="116"/>
      <c r="H112" s="116"/>
      <c r="I112" s="1"/>
      <c r="J112" s="115"/>
      <c r="K112" s="115"/>
      <c r="L112" s="116"/>
      <c r="M112" s="116"/>
      <c r="O112" s="117"/>
      <c r="R112" s="113"/>
      <c r="S112" s="118"/>
      <c r="U112" s="158"/>
    </row>
    <row r="113" spans="1:21" ht="30.75" customHeight="1" thickBot="1" x14ac:dyDescent="0.4">
      <c r="A113" s="1123" t="s">
        <v>393</v>
      </c>
      <c r="B113" s="1124"/>
      <c r="C113" s="1124"/>
      <c r="D113" s="1125"/>
      <c r="E113" s="1034">
        <f>VLOOKUP(B111,'sub_Urbano.Piano inv. forn'!$D$126:$V$145,17,FALSE)</f>
        <v>0</v>
      </c>
      <c r="F113" s="1035"/>
      <c r="G113" s="1035"/>
      <c r="H113" s="1036"/>
      <c r="I113" s="1"/>
      <c r="J113" s="1126" t="s">
        <v>394</v>
      </c>
      <c r="K113" s="1127"/>
      <c r="L113" s="1034">
        <f>VLOOKUP(B111,'sub_Urbano.Piano inv. forn'!$D$126:$V$145,19,FALSE)</f>
        <v>0</v>
      </c>
      <c r="M113" s="1036"/>
      <c r="N113" s="141"/>
      <c r="O113" s="410" t="s">
        <v>395</v>
      </c>
      <c r="P113" s="163">
        <f>L113+E113</f>
        <v>0</v>
      </c>
      <c r="Q113" s="102"/>
      <c r="R113" s="410" t="s">
        <v>396</v>
      </c>
      <c r="S113" s="1121"/>
      <c r="T113" s="1122"/>
      <c r="U113" s="158"/>
    </row>
    <row r="114" spans="1:21" ht="15" thickBot="1" x14ac:dyDescent="0.4">
      <c r="A114" s="164"/>
      <c r="B114" s="165"/>
      <c r="C114" s="165"/>
      <c r="D114" s="165"/>
      <c r="E114" s="166"/>
      <c r="F114" s="166"/>
      <c r="G114" s="166"/>
      <c r="H114" s="166"/>
      <c r="I114" s="1"/>
      <c r="J114" s="115"/>
      <c r="K114" s="115"/>
      <c r="L114" s="166"/>
      <c r="M114" s="166"/>
      <c r="N114" s="141"/>
      <c r="O114" s="113"/>
      <c r="P114" s="141"/>
      <c r="Q114" s="102"/>
      <c r="R114" s="113"/>
      <c r="S114" s="167"/>
      <c r="T114" s="167"/>
      <c r="U114" s="81"/>
    </row>
    <row r="115" spans="1:21" ht="43.5" x14ac:dyDescent="0.35">
      <c r="A115" s="1113" t="s">
        <v>397</v>
      </c>
      <c r="B115" s="1115" t="s">
        <v>398</v>
      </c>
      <c r="C115" s="1115" t="s">
        <v>399</v>
      </c>
      <c r="D115" s="405" t="s">
        <v>400</v>
      </c>
      <c r="E115" s="406" t="s">
        <v>401</v>
      </c>
      <c r="F115" s="405" t="s">
        <v>402</v>
      </c>
      <c r="G115" s="405" t="s">
        <v>403</v>
      </c>
      <c r="H115" s="407" t="s">
        <v>347</v>
      </c>
      <c r="I115" s="407" t="s">
        <v>404</v>
      </c>
      <c r="J115" s="407" t="s">
        <v>405</v>
      </c>
      <c r="K115" s="407" t="s">
        <v>406</v>
      </c>
      <c r="L115" s="407" t="s">
        <v>407</v>
      </c>
      <c r="M115" s="407" t="s">
        <v>408</v>
      </c>
      <c r="N115" s="407" t="s">
        <v>409</v>
      </c>
      <c r="O115" s="407" t="s">
        <v>410</v>
      </c>
      <c r="P115" s="407" t="s">
        <v>411</v>
      </c>
      <c r="Q115" s="407" t="s">
        <v>412</v>
      </c>
      <c r="R115" s="407" t="s">
        <v>413</v>
      </c>
      <c r="S115" s="407" t="s">
        <v>414</v>
      </c>
      <c r="T115" s="1111" t="s">
        <v>415</v>
      </c>
      <c r="U115" s="159"/>
    </row>
    <row r="116" spans="1:21" ht="24.5" thickBot="1" x14ac:dyDescent="0.4">
      <c r="A116" s="1114"/>
      <c r="B116" s="1116"/>
      <c r="C116" s="1116"/>
      <c r="D116" s="408" t="s">
        <v>416</v>
      </c>
      <c r="E116" s="408" t="s">
        <v>417</v>
      </c>
      <c r="F116" s="408" t="s">
        <v>418</v>
      </c>
      <c r="G116" s="408" t="s">
        <v>418</v>
      </c>
      <c r="H116" s="408" t="s">
        <v>80</v>
      </c>
      <c r="I116" s="408" t="s">
        <v>447</v>
      </c>
      <c r="J116" s="408" t="s">
        <v>420</v>
      </c>
      <c r="K116" s="408" t="s">
        <v>421</v>
      </c>
      <c r="L116" s="408" t="s">
        <v>422</v>
      </c>
      <c r="M116" s="408" t="s">
        <v>421</v>
      </c>
      <c r="N116" s="408" t="s">
        <v>423</v>
      </c>
      <c r="O116" s="408" t="s">
        <v>387</v>
      </c>
      <c r="P116" s="408" t="s">
        <v>424</v>
      </c>
      <c r="Q116" s="408" t="s">
        <v>425</v>
      </c>
      <c r="R116" s="408" t="s">
        <v>426</v>
      </c>
      <c r="S116" s="408" t="s">
        <v>426</v>
      </c>
      <c r="T116" s="1112"/>
      <c r="U116" s="159"/>
    </row>
    <row r="117" spans="1:21" x14ac:dyDescent="0.35">
      <c r="A117" s="1117" t="str">
        <f>B111</f>
        <v>suburb.i.3</v>
      </c>
      <c r="B117" s="411">
        <v>1</v>
      </c>
      <c r="C117" s="123"/>
      <c r="D117" s="124"/>
      <c r="E117" s="125"/>
      <c r="F117" s="123"/>
      <c r="G117" s="126"/>
      <c r="H117" s="127" t="s">
        <v>80</v>
      </c>
      <c r="I117" s="110"/>
      <c r="J117" s="130"/>
      <c r="K117" s="131"/>
      <c r="L117" s="110"/>
      <c r="M117" s="131"/>
      <c r="N117" s="179"/>
      <c r="O117" s="179"/>
      <c r="P117" s="110"/>
      <c r="Q117" s="110"/>
      <c r="R117" s="110"/>
      <c r="S117" s="110"/>
      <c r="T117" s="376"/>
      <c r="U117" s="81"/>
    </row>
    <row r="118" spans="1:21" x14ac:dyDescent="0.35">
      <c r="A118" s="1117"/>
      <c r="B118" s="412">
        <v>2</v>
      </c>
      <c r="C118" s="119"/>
      <c r="D118" s="120"/>
      <c r="E118" s="112"/>
      <c r="F118" s="119"/>
      <c r="G118" s="121"/>
      <c r="H118" s="127" t="s">
        <v>80</v>
      </c>
      <c r="I118" s="111"/>
      <c r="J118" s="128"/>
      <c r="K118" s="129"/>
      <c r="L118" s="111"/>
      <c r="M118" s="129"/>
      <c r="N118" s="170"/>
      <c r="O118" s="170"/>
      <c r="P118" s="111"/>
      <c r="Q118" s="111" t="s">
        <v>427</v>
      </c>
      <c r="R118" s="111"/>
      <c r="S118" s="111"/>
      <c r="T118" s="377"/>
      <c r="U118" s="81"/>
    </row>
    <row r="119" spans="1:21" x14ac:dyDescent="0.35">
      <c r="A119" s="1117"/>
      <c r="B119" s="412">
        <v>3</v>
      </c>
      <c r="C119" s="119"/>
      <c r="D119" s="120"/>
      <c r="E119" s="112"/>
      <c r="F119" s="119"/>
      <c r="G119" s="121"/>
      <c r="H119" s="127"/>
      <c r="I119" s="111"/>
      <c r="J119" s="128"/>
      <c r="K119" s="129"/>
      <c r="L119" s="111"/>
      <c r="M119" s="129"/>
      <c r="N119" s="170"/>
      <c r="O119" s="170"/>
      <c r="P119" s="111"/>
      <c r="Q119" s="111"/>
      <c r="R119" s="111"/>
      <c r="S119" s="111"/>
      <c r="T119" s="377"/>
      <c r="U119" s="81"/>
    </row>
    <row r="120" spans="1:21" x14ac:dyDescent="0.35">
      <c r="A120" s="1117"/>
      <c r="B120" s="412">
        <v>4</v>
      </c>
      <c r="C120" s="119"/>
      <c r="D120" s="120"/>
      <c r="E120" s="112"/>
      <c r="F120" s="119"/>
      <c r="G120" s="121"/>
      <c r="H120" s="127"/>
      <c r="I120" s="111"/>
      <c r="J120" s="128"/>
      <c r="K120" s="129"/>
      <c r="L120" s="111"/>
      <c r="M120" s="129"/>
      <c r="N120" s="170"/>
      <c r="O120" s="170"/>
      <c r="P120" s="111"/>
      <c r="Q120" s="111"/>
      <c r="R120" s="111"/>
      <c r="S120" s="111"/>
      <c r="T120" s="377"/>
      <c r="U120" s="81"/>
    </row>
    <row r="121" spans="1:21" x14ac:dyDescent="0.35">
      <c r="A121" s="1117"/>
      <c r="B121" s="412">
        <v>5</v>
      </c>
      <c r="C121" s="119"/>
      <c r="D121" s="120"/>
      <c r="E121" s="112"/>
      <c r="F121" s="119"/>
      <c r="G121" s="121"/>
      <c r="H121" s="127"/>
      <c r="I121" s="111"/>
      <c r="J121" s="128"/>
      <c r="K121" s="129"/>
      <c r="L121" s="111"/>
      <c r="M121" s="129"/>
      <c r="N121" s="170"/>
      <c r="O121" s="170"/>
      <c r="P121" s="111"/>
      <c r="Q121" s="111"/>
      <c r="R121" s="111"/>
      <c r="S121" s="111"/>
      <c r="T121" s="377"/>
      <c r="U121" s="81"/>
    </row>
    <row r="122" spans="1:21" x14ac:dyDescent="0.35">
      <c r="A122" s="1117"/>
      <c r="B122" s="412">
        <v>6</v>
      </c>
      <c r="C122" s="119"/>
      <c r="D122" s="120"/>
      <c r="E122" s="112"/>
      <c r="F122" s="119"/>
      <c r="G122" s="121"/>
      <c r="H122" s="127"/>
      <c r="I122" s="111"/>
      <c r="J122" s="128"/>
      <c r="K122" s="129"/>
      <c r="L122" s="111"/>
      <c r="M122" s="129"/>
      <c r="N122" s="170"/>
      <c r="O122" s="170"/>
      <c r="P122" s="111"/>
      <c r="Q122" s="111"/>
      <c r="R122" s="111"/>
      <c r="S122" s="111"/>
      <c r="T122" s="377"/>
      <c r="U122" s="81"/>
    </row>
    <row r="123" spans="1:21" x14ac:dyDescent="0.35">
      <c r="A123" s="1117"/>
      <c r="B123" s="412">
        <v>7</v>
      </c>
      <c r="C123" s="119"/>
      <c r="D123" s="120"/>
      <c r="E123" s="112"/>
      <c r="F123" s="119"/>
      <c r="G123" s="121"/>
      <c r="H123" s="127"/>
      <c r="I123" s="111"/>
      <c r="J123" s="128"/>
      <c r="K123" s="129"/>
      <c r="L123" s="111"/>
      <c r="M123" s="129"/>
      <c r="N123" s="170"/>
      <c r="O123" s="170"/>
      <c r="P123" s="111"/>
      <c r="Q123" s="111"/>
      <c r="R123" s="111"/>
      <c r="S123" s="111"/>
      <c r="T123" s="377"/>
      <c r="U123" s="81"/>
    </row>
    <row r="124" spans="1:21" x14ac:dyDescent="0.35">
      <c r="A124" s="1117"/>
      <c r="B124" s="412">
        <v>8</v>
      </c>
      <c r="C124" s="119"/>
      <c r="D124" s="120"/>
      <c r="E124" s="112"/>
      <c r="F124" s="119"/>
      <c r="G124" s="121"/>
      <c r="H124" s="127"/>
      <c r="I124" s="111"/>
      <c r="J124" s="128"/>
      <c r="K124" s="129"/>
      <c r="L124" s="111"/>
      <c r="M124" s="129"/>
      <c r="N124" s="170"/>
      <c r="O124" s="170"/>
      <c r="P124" s="111"/>
      <c r="Q124" s="111"/>
      <c r="R124" s="111"/>
      <c r="S124" s="111"/>
      <c r="T124" s="377"/>
      <c r="U124" s="81"/>
    </row>
    <row r="125" spans="1:21" x14ac:dyDescent="0.35">
      <c r="A125" s="1117"/>
      <c r="B125" s="412">
        <v>9</v>
      </c>
      <c r="C125" s="119"/>
      <c r="D125" s="120"/>
      <c r="E125" s="112"/>
      <c r="F125" s="119"/>
      <c r="G125" s="121"/>
      <c r="H125" s="127"/>
      <c r="I125" s="111"/>
      <c r="J125" s="128"/>
      <c r="K125" s="129"/>
      <c r="L125" s="111"/>
      <c r="M125" s="129"/>
      <c r="N125" s="170"/>
      <c r="O125" s="170"/>
      <c r="P125" s="111"/>
      <c r="Q125" s="111"/>
      <c r="R125" s="111"/>
      <c r="S125" s="111"/>
      <c r="T125" s="377"/>
      <c r="U125" s="81"/>
    </row>
    <row r="126" spans="1:21" ht="15" thickBot="1" x14ac:dyDescent="0.4">
      <c r="A126" s="1118"/>
      <c r="B126" s="413">
        <v>10</v>
      </c>
      <c r="C126" s="147"/>
      <c r="D126" s="148"/>
      <c r="E126" s="149"/>
      <c r="F126" s="147"/>
      <c r="G126" s="150"/>
      <c r="H126" s="416"/>
      <c r="I126" s="152"/>
      <c r="J126" s="153"/>
      <c r="K126" s="154"/>
      <c r="L126" s="152"/>
      <c r="M126" s="154"/>
      <c r="N126" s="171"/>
      <c r="O126" s="171"/>
      <c r="P126" s="152"/>
      <c r="Q126" s="152"/>
      <c r="R126" s="152"/>
      <c r="S126" s="152"/>
      <c r="T126" s="378"/>
      <c r="U126" s="81"/>
    </row>
    <row r="127" spans="1:21" ht="29.5" thickBot="1" x14ac:dyDescent="0.4">
      <c r="A127" s="144"/>
      <c r="B127" s="12"/>
      <c r="C127" s="12"/>
      <c r="D127" s="12"/>
      <c r="E127" s="544" t="s">
        <v>388</v>
      </c>
      <c r="F127" s="545">
        <f>COUNTA(F117:F126)</f>
        <v>0</v>
      </c>
      <c r="G127" s="546">
        <f>COUNTA(G117:G126)</f>
        <v>0</v>
      </c>
      <c r="H127" s="145"/>
      <c r="I127" s="145"/>
      <c r="J127" s="597" t="s">
        <v>627</v>
      </c>
      <c r="K127" s="599">
        <f>COUNTIF(K117:K126,"&lt;=31/12/2024")</f>
        <v>0</v>
      </c>
      <c r="L127" s="145"/>
      <c r="M127" s="373" t="s">
        <v>428</v>
      </c>
      <c r="N127" s="374">
        <f>SUM(N117:N126)</f>
        <v>0</v>
      </c>
      <c r="O127" s="375">
        <f>SUM(O117:O126)</f>
        <v>0</v>
      </c>
      <c r="P127" s="12"/>
      <c r="R127" s="12"/>
      <c r="S127" s="12"/>
      <c r="T127" s="143"/>
      <c r="U127" s="160"/>
    </row>
    <row r="128" spans="1:21" ht="15" thickBot="1" x14ac:dyDescent="0.4">
      <c r="A128" s="161"/>
      <c r="B128" s="85"/>
      <c r="C128" s="64"/>
      <c r="D128" s="64"/>
      <c r="E128" s="64"/>
      <c r="F128" s="85"/>
      <c r="G128" s="64"/>
      <c r="H128" s="64"/>
      <c r="I128" s="85"/>
      <c r="J128" s="85"/>
      <c r="K128" s="64"/>
      <c r="L128" s="64"/>
      <c r="M128" s="64"/>
      <c r="N128" s="64"/>
      <c r="O128" s="64"/>
      <c r="P128" s="64"/>
      <c r="Q128" s="64"/>
      <c r="R128" s="64"/>
      <c r="S128" s="162"/>
      <c r="T128" s="64"/>
      <c r="U128" s="86"/>
    </row>
    <row r="129" spans="1:21" ht="15" thickBot="1" x14ac:dyDescent="0.4">
      <c r="A129" s="156"/>
      <c r="B129" s="36"/>
      <c r="C129" s="33"/>
      <c r="D129" s="33"/>
      <c r="E129" s="33"/>
      <c r="F129" s="36"/>
      <c r="G129" s="33"/>
      <c r="H129" s="33"/>
      <c r="I129" s="36"/>
      <c r="J129" s="36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9"/>
    </row>
    <row r="130" spans="1:21" ht="27.5" thickBot="1" x14ac:dyDescent="0.4">
      <c r="A130" s="404" t="s">
        <v>9</v>
      </c>
      <c r="B130" s="1023" t="s">
        <v>83</v>
      </c>
      <c r="C130" s="1024"/>
      <c r="E130" s="1119" t="s">
        <v>389</v>
      </c>
      <c r="F130" s="1120"/>
      <c r="G130" s="1027">
        <f>VLOOKUP(B130,'sub_Urbano.Piano inv. forn'!$D$126:$H$145,3,FALSE)</f>
        <v>0</v>
      </c>
      <c r="H130" s="1028"/>
      <c r="I130" s="1"/>
      <c r="J130" s="1119" t="s">
        <v>390</v>
      </c>
      <c r="K130" s="1120"/>
      <c r="L130" s="1027">
        <f>VLOOKUP(B130,'sub_Urbano.Piano inv. forn'!$D$126:$H$145,4,FALSE)</f>
        <v>0</v>
      </c>
      <c r="M130" s="1028"/>
      <c r="O130" s="409" t="s">
        <v>391</v>
      </c>
      <c r="P130" s="142"/>
      <c r="R130" s="410" t="s">
        <v>392</v>
      </c>
      <c r="S130" s="1121"/>
      <c r="T130" s="1122"/>
      <c r="U130" s="81"/>
    </row>
    <row r="131" spans="1:21" ht="15" thickBot="1" x14ac:dyDescent="0.4">
      <c r="A131" s="157"/>
      <c r="B131" s="114"/>
      <c r="C131" s="114"/>
      <c r="E131" s="115"/>
      <c r="F131" s="115"/>
      <c r="G131" s="116"/>
      <c r="H131" s="116"/>
      <c r="I131" s="1"/>
      <c r="J131" s="115"/>
      <c r="K131" s="115"/>
      <c r="L131" s="116"/>
      <c r="M131" s="116"/>
      <c r="O131" s="117"/>
      <c r="R131" s="113"/>
      <c r="S131" s="118"/>
      <c r="U131" s="158"/>
    </row>
    <row r="132" spans="1:21" ht="30.75" customHeight="1" thickBot="1" x14ac:dyDescent="0.4">
      <c r="A132" s="1123" t="s">
        <v>393</v>
      </c>
      <c r="B132" s="1124"/>
      <c r="C132" s="1124"/>
      <c r="D132" s="1125"/>
      <c r="E132" s="1034">
        <f>VLOOKUP(B130,'sub_Urbano.Piano inv. forn'!$D$126:$V$145,17,FALSE)</f>
        <v>0</v>
      </c>
      <c r="F132" s="1035"/>
      <c r="G132" s="1035"/>
      <c r="H132" s="1036"/>
      <c r="I132" s="1"/>
      <c r="J132" s="1126" t="s">
        <v>394</v>
      </c>
      <c r="K132" s="1127"/>
      <c r="L132" s="1034">
        <f>VLOOKUP(B130,'sub_Urbano.Piano inv. forn'!$D$126:$V$145,19,FALSE)</f>
        <v>0</v>
      </c>
      <c r="M132" s="1036"/>
      <c r="N132" s="141"/>
      <c r="O132" s="410" t="s">
        <v>395</v>
      </c>
      <c r="P132" s="163">
        <f>L132+E132</f>
        <v>0</v>
      </c>
      <c r="Q132" s="102"/>
      <c r="R132" s="410" t="s">
        <v>396</v>
      </c>
      <c r="S132" s="1121"/>
      <c r="T132" s="1122"/>
      <c r="U132" s="158"/>
    </row>
    <row r="133" spans="1:21" ht="15" thickBot="1" x14ac:dyDescent="0.4">
      <c r="A133" s="164"/>
      <c r="B133" s="165"/>
      <c r="C133" s="165"/>
      <c r="D133" s="165"/>
      <c r="E133" s="166"/>
      <c r="F133" s="166"/>
      <c r="G133" s="166"/>
      <c r="H133" s="166"/>
      <c r="I133" s="1"/>
      <c r="J133" s="115"/>
      <c r="K133" s="115"/>
      <c r="L133" s="166"/>
      <c r="M133" s="166"/>
      <c r="N133" s="141"/>
      <c r="O133" s="113"/>
      <c r="P133" s="141"/>
      <c r="Q133" s="102"/>
      <c r="R133" s="113"/>
      <c r="S133" s="167"/>
      <c r="T133" s="167"/>
      <c r="U133" s="81"/>
    </row>
    <row r="134" spans="1:21" ht="43.5" x14ac:dyDescent="0.35">
      <c r="A134" s="1113" t="s">
        <v>397</v>
      </c>
      <c r="B134" s="1115" t="s">
        <v>398</v>
      </c>
      <c r="C134" s="1115" t="s">
        <v>399</v>
      </c>
      <c r="D134" s="405" t="s">
        <v>400</v>
      </c>
      <c r="E134" s="406" t="s">
        <v>401</v>
      </c>
      <c r="F134" s="405" t="s">
        <v>402</v>
      </c>
      <c r="G134" s="405" t="s">
        <v>403</v>
      </c>
      <c r="H134" s="407" t="s">
        <v>347</v>
      </c>
      <c r="I134" s="407" t="s">
        <v>404</v>
      </c>
      <c r="J134" s="407" t="s">
        <v>405</v>
      </c>
      <c r="K134" s="407" t="s">
        <v>406</v>
      </c>
      <c r="L134" s="407" t="s">
        <v>407</v>
      </c>
      <c r="M134" s="407" t="s">
        <v>408</v>
      </c>
      <c r="N134" s="407" t="s">
        <v>409</v>
      </c>
      <c r="O134" s="407" t="s">
        <v>410</v>
      </c>
      <c r="P134" s="407" t="s">
        <v>411</v>
      </c>
      <c r="Q134" s="407" t="s">
        <v>412</v>
      </c>
      <c r="R134" s="407" t="s">
        <v>413</v>
      </c>
      <c r="S134" s="407" t="s">
        <v>414</v>
      </c>
      <c r="T134" s="1111" t="s">
        <v>415</v>
      </c>
      <c r="U134" s="159"/>
    </row>
    <row r="135" spans="1:21" ht="24.5" thickBot="1" x14ac:dyDescent="0.4">
      <c r="A135" s="1114"/>
      <c r="B135" s="1116"/>
      <c r="C135" s="1116"/>
      <c r="D135" s="408" t="s">
        <v>416</v>
      </c>
      <c r="E135" s="408" t="s">
        <v>417</v>
      </c>
      <c r="F135" s="408" t="s">
        <v>418</v>
      </c>
      <c r="G135" s="408" t="s">
        <v>418</v>
      </c>
      <c r="H135" s="408" t="s">
        <v>80</v>
      </c>
      <c r="I135" s="408" t="s">
        <v>447</v>
      </c>
      <c r="J135" s="408" t="s">
        <v>420</v>
      </c>
      <c r="K135" s="408" t="s">
        <v>421</v>
      </c>
      <c r="L135" s="408" t="s">
        <v>422</v>
      </c>
      <c r="M135" s="408" t="s">
        <v>421</v>
      </c>
      <c r="N135" s="408" t="s">
        <v>423</v>
      </c>
      <c r="O135" s="408" t="s">
        <v>387</v>
      </c>
      <c r="P135" s="408" t="s">
        <v>424</v>
      </c>
      <c r="Q135" s="408" t="s">
        <v>425</v>
      </c>
      <c r="R135" s="408" t="s">
        <v>426</v>
      </c>
      <c r="S135" s="408" t="s">
        <v>426</v>
      </c>
      <c r="T135" s="1112"/>
      <c r="U135" s="159"/>
    </row>
    <row r="136" spans="1:21" x14ac:dyDescent="0.35">
      <c r="A136" s="1117" t="str">
        <f>B130</f>
        <v>suburb.i.3</v>
      </c>
      <c r="B136" s="411">
        <v>1</v>
      </c>
      <c r="C136" s="123"/>
      <c r="D136" s="124"/>
      <c r="E136" s="125"/>
      <c r="F136" s="123"/>
      <c r="G136" s="126"/>
      <c r="H136" s="127" t="s">
        <v>80</v>
      </c>
      <c r="I136" s="110"/>
      <c r="J136" s="130"/>
      <c r="K136" s="131"/>
      <c r="L136" s="110"/>
      <c r="M136" s="131"/>
      <c r="N136" s="179"/>
      <c r="O136" s="179"/>
      <c r="P136" s="110"/>
      <c r="Q136" s="110"/>
      <c r="R136" s="110"/>
      <c r="S136" s="110"/>
      <c r="T136" s="376"/>
      <c r="U136" s="81"/>
    </row>
    <row r="137" spans="1:21" x14ac:dyDescent="0.35">
      <c r="A137" s="1117"/>
      <c r="B137" s="412">
        <v>2</v>
      </c>
      <c r="C137" s="119"/>
      <c r="D137" s="120"/>
      <c r="E137" s="112"/>
      <c r="F137" s="119"/>
      <c r="G137" s="121"/>
      <c r="H137" s="127" t="s">
        <v>80</v>
      </c>
      <c r="I137" s="111"/>
      <c r="J137" s="128"/>
      <c r="K137" s="129"/>
      <c r="L137" s="111"/>
      <c r="M137" s="129"/>
      <c r="N137" s="170"/>
      <c r="O137" s="170"/>
      <c r="P137" s="111"/>
      <c r="Q137" s="111" t="s">
        <v>427</v>
      </c>
      <c r="R137" s="111"/>
      <c r="S137" s="111"/>
      <c r="T137" s="377"/>
      <c r="U137" s="81"/>
    </row>
    <row r="138" spans="1:21" x14ac:dyDescent="0.35">
      <c r="A138" s="1117"/>
      <c r="B138" s="412">
        <v>3</v>
      </c>
      <c r="C138" s="119"/>
      <c r="D138" s="120"/>
      <c r="E138" s="112"/>
      <c r="F138" s="119"/>
      <c r="G138" s="121"/>
      <c r="H138" s="127"/>
      <c r="I138" s="111"/>
      <c r="J138" s="128"/>
      <c r="K138" s="129"/>
      <c r="L138" s="111"/>
      <c r="M138" s="129"/>
      <c r="N138" s="170"/>
      <c r="O138" s="170"/>
      <c r="P138" s="111"/>
      <c r="Q138" s="111"/>
      <c r="R138" s="111"/>
      <c r="S138" s="111"/>
      <c r="T138" s="377"/>
      <c r="U138" s="81"/>
    </row>
    <row r="139" spans="1:21" x14ac:dyDescent="0.35">
      <c r="A139" s="1117"/>
      <c r="B139" s="412">
        <v>4</v>
      </c>
      <c r="C139" s="119"/>
      <c r="D139" s="120"/>
      <c r="E139" s="112"/>
      <c r="F139" s="119"/>
      <c r="G139" s="121"/>
      <c r="H139" s="127"/>
      <c r="I139" s="111"/>
      <c r="J139" s="128"/>
      <c r="K139" s="129"/>
      <c r="L139" s="111"/>
      <c r="M139" s="129"/>
      <c r="N139" s="170"/>
      <c r="O139" s="170"/>
      <c r="P139" s="111"/>
      <c r="Q139" s="111"/>
      <c r="R139" s="111"/>
      <c r="S139" s="111"/>
      <c r="T139" s="377"/>
      <c r="U139" s="81"/>
    </row>
    <row r="140" spans="1:21" x14ac:dyDescent="0.35">
      <c r="A140" s="1117"/>
      <c r="B140" s="412">
        <v>5</v>
      </c>
      <c r="C140" s="119"/>
      <c r="D140" s="120"/>
      <c r="E140" s="112"/>
      <c r="F140" s="119"/>
      <c r="G140" s="121"/>
      <c r="H140" s="127"/>
      <c r="I140" s="111"/>
      <c r="J140" s="128"/>
      <c r="K140" s="129"/>
      <c r="L140" s="111"/>
      <c r="M140" s="129"/>
      <c r="N140" s="170"/>
      <c r="O140" s="170"/>
      <c r="P140" s="111"/>
      <c r="Q140" s="111"/>
      <c r="R140" s="111"/>
      <c r="S140" s="111"/>
      <c r="T140" s="377"/>
      <c r="U140" s="81"/>
    </row>
    <row r="141" spans="1:21" x14ac:dyDescent="0.35">
      <c r="A141" s="1117"/>
      <c r="B141" s="412">
        <v>6</v>
      </c>
      <c r="C141" s="119"/>
      <c r="D141" s="120"/>
      <c r="E141" s="112"/>
      <c r="F141" s="119"/>
      <c r="G141" s="121"/>
      <c r="H141" s="127"/>
      <c r="I141" s="111"/>
      <c r="J141" s="128"/>
      <c r="K141" s="129"/>
      <c r="L141" s="111"/>
      <c r="M141" s="129"/>
      <c r="N141" s="170"/>
      <c r="O141" s="170"/>
      <c r="P141" s="111"/>
      <c r="Q141" s="111"/>
      <c r="R141" s="111"/>
      <c r="S141" s="111"/>
      <c r="T141" s="377"/>
      <c r="U141" s="81"/>
    </row>
    <row r="142" spans="1:21" x14ac:dyDescent="0.35">
      <c r="A142" s="1117"/>
      <c r="B142" s="412">
        <v>7</v>
      </c>
      <c r="C142" s="119"/>
      <c r="D142" s="120"/>
      <c r="E142" s="112"/>
      <c r="F142" s="119"/>
      <c r="G142" s="121"/>
      <c r="H142" s="127"/>
      <c r="I142" s="111"/>
      <c r="J142" s="128"/>
      <c r="K142" s="129"/>
      <c r="L142" s="111"/>
      <c r="M142" s="129"/>
      <c r="N142" s="170"/>
      <c r="O142" s="170"/>
      <c r="P142" s="111"/>
      <c r="Q142" s="111"/>
      <c r="R142" s="111"/>
      <c r="S142" s="111"/>
      <c r="T142" s="377"/>
      <c r="U142" s="81"/>
    </row>
    <row r="143" spans="1:21" x14ac:dyDescent="0.35">
      <c r="A143" s="1117"/>
      <c r="B143" s="412">
        <v>8</v>
      </c>
      <c r="C143" s="119"/>
      <c r="D143" s="120"/>
      <c r="E143" s="112"/>
      <c r="F143" s="119"/>
      <c r="G143" s="121"/>
      <c r="H143" s="127"/>
      <c r="I143" s="111"/>
      <c r="J143" s="128"/>
      <c r="K143" s="129"/>
      <c r="L143" s="111"/>
      <c r="M143" s="129"/>
      <c r="N143" s="170"/>
      <c r="O143" s="170"/>
      <c r="P143" s="111"/>
      <c r="Q143" s="111"/>
      <c r="R143" s="111"/>
      <c r="S143" s="111"/>
      <c r="T143" s="377"/>
      <c r="U143" s="81"/>
    </row>
    <row r="144" spans="1:21" x14ac:dyDescent="0.35">
      <c r="A144" s="1117"/>
      <c r="B144" s="412">
        <v>9</v>
      </c>
      <c r="C144" s="119"/>
      <c r="D144" s="120"/>
      <c r="E144" s="112"/>
      <c r="F144" s="119"/>
      <c r="G144" s="121"/>
      <c r="H144" s="127"/>
      <c r="I144" s="111"/>
      <c r="J144" s="128"/>
      <c r="K144" s="129"/>
      <c r="L144" s="111"/>
      <c r="M144" s="129"/>
      <c r="N144" s="170"/>
      <c r="O144" s="170"/>
      <c r="P144" s="111"/>
      <c r="Q144" s="111"/>
      <c r="R144" s="111"/>
      <c r="S144" s="111"/>
      <c r="T144" s="377"/>
      <c r="U144" s="81"/>
    </row>
    <row r="145" spans="1:21" ht="15" thickBot="1" x14ac:dyDescent="0.4">
      <c r="A145" s="1118"/>
      <c r="B145" s="413">
        <v>10</v>
      </c>
      <c r="C145" s="147"/>
      <c r="D145" s="148"/>
      <c r="E145" s="149"/>
      <c r="F145" s="147"/>
      <c r="G145" s="150"/>
      <c r="H145" s="416"/>
      <c r="I145" s="152"/>
      <c r="J145" s="153"/>
      <c r="K145" s="154"/>
      <c r="L145" s="152"/>
      <c r="M145" s="154"/>
      <c r="N145" s="171"/>
      <c r="O145" s="171"/>
      <c r="P145" s="152"/>
      <c r="Q145" s="152"/>
      <c r="R145" s="152"/>
      <c r="S145" s="152"/>
      <c r="T145" s="378"/>
      <c r="U145" s="81"/>
    </row>
    <row r="146" spans="1:21" ht="29.5" thickBot="1" x14ac:dyDescent="0.4">
      <c r="A146" s="144"/>
      <c r="B146" s="12"/>
      <c r="C146" s="12"/>
      <c r="D146" s="12"/>
      <c r="E146" s="544" t="s">
        <v>388</v>
      </c>
      <c r="F146" s="545">
        <f>COUNTA(F136:F145)</f>
        <v>0</v>
      </c>
      <c r="G146" s="546">
        <f>COUNTA(G136:G145)</f>
        <v>0</v>
      </c>
      <c r="H146" s="145"/>
      <c r="I146" s="145"/>
      <c r="J146" s="597" t="s">
        <v>627</v>
      </c>
      <c r="K146" s="599">
        <f>COUNTIF(K136:K145,"&lt;=31/12/2024")</f>
        <v>0</v>
      </c>
      <c r="L146" s="145"/>
      <c r="M146" s="373" t="s">
        <v>428</v>
      </c>
      <c r="N146" s="374">
        <f>SUM(N136:N145)</f>
        <v>0</v>
      </c>
      <c r="O146" s="375">
        <f>SUM(O136:O145)</f>
        <v>0</v>
      </c>
      <c r="P146" s="12"/>
      <c r="R146" s="12"/>
      <c r="S146" s="12"/>
      <c r="T146" s="143"/>
      <c r="U146" s="160"/>
    </row>
    <row r="147" spans="1:21" ht="15" thickBot="1" x14ac:dyDescent="0.4">
      <c r="A147" s="161"/>
      <c r="B147" s="85"/>
      <c r="C147" s="64"/>
      <c r="D147" s="64"/>
      <c r="E147" s="64"/>
      <c r="F147" s="85"/>
      <c r="G147" s="64"/>
      <c r="H147" s="64"/>
      <c r="I147" s="85"/>
      <c r="J147" s="85"/>
      <c r="K147" s="64"/>
      <c r="L147" s="64"/>
      <c r="M147" s="64"/>
      <c r="N147" s="64"/>
      <c r="O147" s="64"/>
      <c r="P147" s="64"/>
      <c r="Q147" s="64"/>
      <c r="R147" s="64"/>
      <c r="S147" s="162"/>
      <c r="T147" s="64"/>
      <c r="U147" s="86"/>
    </row>
    <row r="148" spans="1:21" ht="15" thickBot="1" x14ac:dyDescent="0.4">
      <c r="A148" s="156"/>
      <c r="B148" s="36"/>
      <c r="C148" s="33"/>
      <c r="D148" s="33"/>
      <c r="E148" s="33"/>
      <c r="F148" s="36"/>
      <c r="G148" s="33"/>
      <c r="H148" s="33"/>
      <c r="I148" s="36"/>
      <c r="J148" s="36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9"/>
    </row>
    <row r="149" spans="1:21" ht="27.5" thickBot="1" x14ac:dyDescent="0.4">
      <c r="A149" s="404" t="s">
        <v>9</v>
      </c>
      <c r="B149" s="1023" t="s">
        <v>83</v>
      </c>
      <c r="C149" s="1024"/>
      <c r="E149" s="1119" t="s">
        <v>389</v>
      </c>
      <c r="F149" s="1120"/>
      <c r="G149" s="1027">
        <f>VLOOKUP(B149,'sub_Urbano.Piano inv. forn'!$D$126:$H$145,3,FALSE)</f>
        <v>0</v>
      </c>
      <c r="H149" s="1028"/>
      <c r="I149" s="1"/>
      <c r="J149" s="1119" t="s">
        <v>390</v>
      </c>
      <c r="K149" s="1120"/>
      <c r="L149" s="1027">
        <f>VLOOKUP(B149,'sub_Urbano.Piano inv. forn'!$D$126:$H$145,4,FALSE)</f>
        <v>0</v>
      </c>
      <c r="M149" s="1028"/>
      <c r="O149" s="409" t="s">
        <v>391</v>
      </c>
      <c r="P149" s="142"/>
      <c r="R149" s="410" t="s">
        <v>392</v>
      </c>
      <c r="S149" s="1121"/>
      <c r="T149" s="1122"/>
      <c r="U149" s="81"/>
    </row>
    <row r="150" spans="1:21" ht="15" thickBot="1" x14ac:dyDescent="0.4">
      <c r="A150" s="157"/>
      <c r="B150" s="114"/>
      <c r="C150" s="114"/>
      <c r="E150" s="115"/>
      <c r="F150" s="115"/>
      <c r="G150" s="116"/>
      <c r="H150" s="116"/>
      <c r="I150" s="1"/>
      <c r="J150" s="115"/>
      <c r="K150" s="115"/>
      <c r="L150" s="116"/>
      <c r="M150" s="116"/>
      <c r="O150" s="117"/>
      <c r="R150" s="113"/>
      <c r="S150" s="118"/>
      <c r="U150" s="158"/>
    </row>
    <row r="151" spans="1:21" ht="36" customHeight="1" thickBot="1" x14ac:dyDescent="0.4">
      <c r="A151" s="1123" t="s">
        <v>393</v>
      </c>
      <c r="B151" s="1124"/>
      <c r="C151" s="1124"/>
      <c r="D151" s="1125"/>
      <c r="E151" s="1034">
        <f>VLOOKUP(B149,'sub_Urbano.Piano inv. forn'!$D$126:$V$145,17,FALSE)</f>
        <v>0</v>
      </c>
      <c r="F151" s="1035"/>
      <c r="G151" s="1035"/>
      <c r="H151" s="1036"/>
      <c r="I151" s="1"/>
      <c r="J151" s="1126" t="s">
        <v>394</v>
      </c>
      <c r="K151" s="1127"/>
      <c r="L151" s="1034">
        <f>VLOOKUP(B149,'sub_Urbano.Piano inv. forn'!$D$126:$V$145,19,FALSE)</f>
        <v>0</v>
      </c>
      <c r="M151" s="1036"/>
      <c r="N151" s="141"/>
      <c r="O151" s="410" t="s">
        <v>395</v>
      </c>
      <c r="P151" s="163">
        <f>L151+E151</f>
        <v>0</v>
      </c>
      <c r="Q151" s="102"/>
      <c r="R151" s="410" t="s">
        <v>396</v>
      </c>
      <c r="S151" s="1121"/>
      <c r="T151" s="1122"/>
      <c r="U151" s="158"/>
    </row>
    <row r="152" spans="1:21" ht="15" thickBot="1" x14ac:dyDescent="0.4">
      <c r="A152" s="164"/>
      <c r="B152" s="165"/>
      <c r="C152" s="165"/>
      <c r="D152" s="165"/>
      <c r="E152" s="166"/>
      <c r="F152" s="166"/>
      <c r="G152" s="166"/>
      <c r="H152" s="166"/>
      <c r="I152" s="1"/>
      <c r="J152" s="115"/>
      <c r="K152" s="115"/>
      <c r="L152" s="166"/>
      <c r="M152" s="166"/>
      <c r="N152" s="141"/>
      <c r="O152" s="113"/>
      <c r="P152" s="141"/>
      <c r="Q152" s="102"/>
      <c r="R152" s="113"/>
      <c r="S152" s="167"/>
      <c r="T152" s="167"/>
      <c r="U152" s="81"/>
    </row>
    <row r="153" spans="1:21" ht="43.5" x14ac:dyDescent="0.35">
      <c r="A153" s="1113" t="s">
        <v>397</v>
      </c>
      <c r="B153" s="1115" t="s">
        <v>398</v>
      </c>
      <c r="C153" s="1115" t="s">
        <v>399</v>
      </c>
      <c r="D153" s="405" t="s">
        <v>400</v>
      </c>
      <c r="E153" s="406" t="s">
        <v>401</v>
      </c>
      <c r="F153" s="405" t="s">
        <v>402</v>
      </c>
      <c r="G153" s="405" t="s">
        <v>403</v>
      </c>
      <c r="H153" s="407" t="s">
        <v>347</v>
      </c>
      <c r="I153" s="407" t="s">
        <v>404</v>
      </c>
      <c r="J153" s="407" t="s">
        <v>405</v>
      </c>
      <c r="K153" s="407" t="s">
        <v>406</v>
      </c>
      <c r="L153" s="407" t="s">
        <v>407</v>
      </c>
      <c r="M153" s="407" t="s">
        <v>408</v>
      </c>
      <c r="N153" s="407" t="s">
        <v>409</v>
      </c>
      <c r="O153" s="407" t="s">
        <v>410</v>
      </c>
      <c r="P153" s="407" t="s">
        <v>411</v>
      </c>
      <c r="Q153" s="407" t="s">
        <v>412</v>
      </c>
      <c r="R153" s="407" t="s">
        <v>413</v>
      </c>
      <c r="S153" s="407" t="s">
        <v>414</v>
      </c>
      <c r="T153" s="1111" t="s">
        <v>415</v>
      </c>
      <c r="U153" s="159"/>
    </row>
    <row r="154" spans="1:21" ht="24.5" thickBot="1" x14ac:dyDescent="0.4">
      <c r="A154" s="1114"/>
      <c r="B154" s="1116"/>
      <c r="C154" s="1116"/>
      <c r="D154" s="408" t="s">
        <v>416</v>
      </c>
      <c r="E154" s="408" t="s">
        <v>417</v>
      </c>
      <c r="F154" s="408" t="s">
        <v>418</v>
      </c>
      <c r="G154" s="408" t="s">
        <v>418</v>
      </c>
      <c r="H154" s="408" t="s">
        <v>80</v>
      </c>
      <c r="I154" s="408" t="s">
        <v>447</v>
      </c>
      <c r="J154" s="408" t="s">
        <v>420</v>
      </c>
      <c r="K154" s="408" t="s">
        <v>421</v>
      </c>
      <c r="L154" s="408" t="s">
        <v>422</v>
      </c>
      <c r="M154" s="408" t="s">
        <v>421</v>
      </c>
      <c r="N154" s="408" t="s">
        <v>423</v>
      </c>
      <c r="O154" s="408" t="s">
        <v>387</v>
      </c>
      <c r="P154" s="408" t="s">
        <v>424</v>
      </c>
      <c r="Q154" s="408" t="s">
        <v>425</v>
      </c>
      <c r="R154" s="408" t="s">
        <v>426</v>
      </c>
      <c r="S154" s="408" t="s">
        <v>426</v>
      </c>
      <c r="T154" s="1112"/>
      <c r="U154" s="159"/>
    </row>
    <row r="155" spans="1:21" x14ac:dyDescent="0.35">
      <c r="A155" s="1117" t="str">
        <f>B149</f>
        <v>suburb.i.3</v>
      </c>
      <c r="B155" s="411">
        <v>1</v>
      </c>
      <c r="C155" s="123"/>
      <c r="D155" s="124"/>
      <c r="E155" s="125"/>
      <c r="F155" s="123"/>
      <c r="G155" s="126"/>
      <c r="H155" s="127" t="s">
        <v>80</v>
      </c>
      <c r="I155" s="110"/>
      <c r="J155" s="130"/>
      <c r="K155" s="131"/>
      <c r="L155" s="110"/>
      <c r="M155" s="131"/>
      <c r="N155" s="179"/>
      <c r="O155" s="179"/>
      <c r="P155" s="110"/>
      <c r="Q155" s="110"/>
      <c r="R155" s="110"/>
      <c r="S155" s="110"/>
      <c r="T155" s="376"/>
      <c r="U155" s="81"/>
    </row>
    <row r="156" spans="1:21" x14ac:dyDescent="0.35">
      <c r="A156" s="1117"/>
      <c r="B156" s="412">
        <v>2</v>
      </c>
      <c r="C156" s="119"/>
      <c r="D156" s="120"/>
      <c r="E156" s="112"/>
      <c r="F156" s="119"/>
      <c r="G156" s="121"/>
      <c r="H156" s="127" t="s">
        <v>80</v>
      </c>
      <c r="I156" s="111"/>
      <c r="J156" s="128"/>
      <c r="K156" s="129"/>
      <c r="L156" s="111"/>
      <c r="M156" s="129"/>
      <c r="N156" s="170"/>
      <c r="O156" s="170"/>
      <c r="P156" s="111"/>
      <c r="Q156" s="111" t="s">
        <v>427</v>
      </c>
      <c r="R156" s="111"/>
      <c r="S156" s="111"/>
      <c r="T156" s="377"/>
      <c r="U156" s="81"/>
    </row>
    <row r="157" spans="1:21" x14ac:dyDescent="0.35">
      <c r="A157" s="1117"/>
      <c r="B157" s="412">
        <v>3</v>
      </c>
      <c r="C157" s="119"/>
      <c r="D157" s="120"/>
      <c r="E157" s="112"/>
      <c r="F157" s="119"/>
      <c r="G157" s="121"/>
      <c r="H157" s="127"/>
      <c r="I157" s="111"/>
      <c r="J157" s="128"/>
      <c r="K157" s="129"/>
      <c r="L157" s="111"/>
      <c r="M157" s="129"/>
      <c r="N157" s="170"/>
      <c r="O157" s="170"/>
      <c r="P157" s="111"/>
      <c r="Q157" s="111"/>
      <c r="R157" s="111"/>
      <c r="S157" s="111"/>
      <c r="T157" s="377"/>
      <c r="U157" s="81"/>
    </row>
    <row r="158" spans="1:21" x14ac:dyDescent="0.35">
      <c r="A158" s="1117"/>
      <c r="B158" s="412">
        <v>4</v>
      </c>
      <c r="C158" s="119"/>
      <c r="D158" s="120"/>
      <c r="E158" s="112"/>
      <c r="F158" s="119"/>
      <c r="G158" s="121"/>
      <c r="H158" s="127"/>
      <c r="I158" s="111"/>
      <c r="J158" s="128"/>
      <c r="K158" s="129"/>
      <c r="L158" s="111"/>
      <c r="M158" s="129"/>
      <c r="N158" s="170"/>
      <c r="O158" s="170"/>
      <c r="P158" s="111"/>
      <c r="Q158" s="111"/>
      <c r="R158" s="111"/>
      <c r="S158" s="111"/>
      <c r="T158" s="377"/>
      <c r="U158" s="81"/>
    </row>
    <row r="159" spans="1:21" x14ac:dyDescent="0.35">
      <c r="A159" s="1117"/>
      <c r="B159" s="412">
        <v>5</v>
      </c>
      <c r="C159" s="119"/>
      <c r="D159" s="120"/>
      <c r="E159" s="112"/>
      <c r="F159" s="119"/>
      <c r="G159" s="121"/>
      <c r="H159" s="127"/>
      <c r="I159" s="111"/>
      <c r="J159" s="128"/>
      <c r="K159" s="129"/>
      <c r="L159" s="111"/>
      <c r="M159" s="129"/>
      <c r="N159" s="170"/>
      <c r="O159" s="170"/>
      <c r="P159" s="111"/>
      <c r="Q159" s="111"/>
      <c r="R159" s="111"/>
      <c r="S159" s="111"/>
      <c r="T159" s="377"/>
      <c r="U159" s="81"/>
    </row>
    <row r="160" spans="1:21" x14ac:dyDescent="0.35">
      <c r="A160" s="1117"/>
      <c r="B160" s="412">
        <v>6</v>
      </c>
      <c r="C160" s="119"/>
      <c r="D160" s="120"/>
      <c r="E160" s="112"/>
      <c r="F160" s="119"/>
      <c r="G160" s="121"/>
      <c r="H160" s="127"/>
      <c r="I160" s="111"/>
      <c r="J160" s="128"/>
      <c r="K160" s="129"/>
      <c r="L160" s="111"/>
      <c r="M160" s="129"/>
      <c r="N160" s="170"/>
      <c r="O160" s="170"/>
      <c r="P160" s="111"/>
      <c r="Q160" s="111"/>
      <c r="R160" s="111"/>
      <c r="S160" s="111"/>
      <c r="T160" s="377"/>
      <c r="U160" s="81"/>
    </row>
    <row r="161" spans="1:21" x14ac:dyDescent="0.35">
      <c r="A161" s="1117"/>
      <c r="B161" s="412">
        <v>7</v>
      </c>
      <c r="C161" s="119"/>
      <c r="D161" s="120"/>
      <c r="E161" s="112"/>
      <c r="F161" s="119"/>
      <c r="G161" s="121"/>
      <c r="H161" s="127"/>
      <c r="I161" s="111"/>
      <c r="J161" s="128"/>
      <c r="K161" s="129"/>
      <c r="L161" s="111"/>
      <c r="M161" s="129"/>
      <c r="N161" s="170"/>
      <c r="O161" s="170"/>
      <c r="P161" s="111"/>
      <c r="Q161" s="111"/>
      <c r="R161" s="111"/>
      <c r="S161" s="111"/>
      <c r="T161" s="377"/>
      <c r="U161" s="81"/>
    </row>
    <row r="162" spans="1:21" x14ac:dyDescent="0.35">
      <c r="A162" s="1117"/>
      <c r="B162" s="412">
        <v>8</v>
      </c>
      <c r="C162" s="119"/>
      <c r="D162" s="120"/>
      <c r="E162" s="112"/>
      <c r="F162" s="119"/>
      <c r="G162" s="121"/>
      <c r="H162" s="127"/>
      <c r="I162" s="111"/>
      <c r="J162" s="128"/>
      <c r="K162" s="129"/>
      <c r="L162" s="111"/>
      <c r="M162" s="129"/>
      <c r="N162" s="170"/>
      <c r="O162" s="170"/>
      <c r="P162" s="111"/>
      <c r="Q162" s="111"/>
      <c r="R162" s="111"/>
      <c r="S162" s="111"/>
      <c r="T162" s="377"/>
      <c r="U162" s="81"/>
    </row>
    <row r="163" spans="1:21" x14ac:dyDescent="0.35">
      <c r="A163" s="1117"/>
      <c r="B163" s="412">
        <v>9</v>
      </c>
      <c r="C163" s="119"/>
      <c r="D163" s="120"/>
      <c r="E163" s="112"/>
      <c r="F163" s="119"/>
      <c r="G163" s="121"/>
      <c r="H163" s="127"/>
      <c r="I163" s="111"/>
      <c r="J163" s="128"/>
      <c r="K163" s="129"/>
      <c r="L163" s="111"/>
      <c r="M163" s="129"/>
      <c r="N163" s="170"/>
      <c r="O163" s="170"/>
      <c r="P163" s="111"/>
      <c r="Q163" s="111"/>
      <c r="R163" s="111"/>
      <c r="S163" s="111"/>
      <c r="T163" s="377"/>
      <c r="U163" s="81"/>
    </row>
    <row r="164" spans="1:21" ht="15" thickBot="1" x14ac:dyDescent="0.4">
      <c r="A164" s="1118"/>
      <c r="B164" s="413">
        <v>10</v>
      </c>
      <c r="C164" s="147"/>
      <c r="D164" s="148"/>
      <c r="E164" s="149"/>
      <c r="F164" s="147"/>
      <c r="G164" s="150"/>
      <c r="H164" s="416"/>
      <c r="I164" s="152"/>
      <c r="J164" s="153"/>
      <c r="K164" s="154"/>
      <c r="L164" s="152"/>
      <c r="M164" s="154"/>
      <c r="N164" s="171"/>
      <c r="O164" s="171"/>
      <c r="P164" s="152"/>
      <c r="Q164" s="152"/>
      <c r="R164" s="152"/>
      <c r="S164" s="152"/>
      <c r="T164" s="378"/>
      <c r="U164" s="81"/>
    </row>
    <row r="165" spans="1:21" ht="29.5" thickBot="1" x14ac:dyDescent="0.4">
      <c r="A165" s="144"/>
      <c r="B165" s="12"/>
      <c r="C165" s="12"/>
      <c r="D165" s="12"/>
      <c r="E165" s="544" t="s">
        <v>388</v>
      </c>
      <c r="F165" s="545">
        <f>COUNTA(F155:F164)</f>
        <v>0</v>
      </c>
      <c r="G165" s="546">
        <f>COUNTA(G155:G164)</f>
        <v>0</v>
      </c>
      <c r="H165" s="145"/>
      <c r="I165" s="145"/>
      <c r="J165" s="597" t="s">
        <v>627</v>
      </c>
      <c r="K165" s="599">
        <f>COUNTIF(K155:K164,"&lt;=31/12/2024")</f>
        <v>0</v>
      </c>
      <c r="L165" s="145"/>
      <c r="M165" s="155" t="s">
        <v>428</v>
      </c>
      <c r="N165" s="168">
        <f>SUM(N155:N164)</f>
        <v>0</v>
      </c>
      <c r="O165" s="169">
        <f>SUM(O155:O164)</f>
        <v>0</v>
      </c>
      <c r="P165" s="12"/>
      <c r="R165" s="12"/>
      <c r="S165" s="12"/>
      <c r="T165" s="143"/>
      <c r="U165" s="160"/>
    </row>
    <row r="166" spans="1:21" ht="15" thickBot="1" x14ac:dyDescent="0.4">
      <c r="A166" s="161"/>
      <c r="B166" s="85"/>
      <c r="C166" s="64"/>
      <c r="D166" s="64"/>
      <c r="E166" s="64"/>
      <c r="F166" s="85"/>
      <c r="G166" s="64"/>
      <c r="H166" s="64"/>
      <c r="I166" s="85"/>
      <c r="J166" s="85"/>
      <c r="K166" s="64"/>
      <c r="L166" s="64"/>
      <c r="M166" s="64"/>
      <c r="N166" s="64"/>
      <c r="O166" s="64"/>
      <c r="P166" s="64"/>
      <c r="Q166" s="64"/>
      <c r="R166" s="64"/>
      <c r="S166" s="162"/>
      <c r="T166" s="64"/>
      <c r="U166" s="86"/>
    </row>
    <row r="167" spans="1:21" ht="15" thickBot="1" x14ac:dyDescent="0.4">
      <c r="A167" s="156"/>
      <c r="B167" s="36"/>
      <c r="C167" s="33"/>
      <c r="D167" s="33"/>
      <c r="E167" s="33"/>
      <c r="F167" s="36"/>
      <c r="G167" s="33"/>
      <c r="H167" s="33"/>
      <c r="I167" s="36"/>
      <c r="J167" s="36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9"/>
    </row>
    <row r="168" spans="1:21" ht="27.5" thickBot="1" x14ac:dyDescent="0.4">
      <c r="A168" s="404" t="s">
        <v>9</v>
      </c>
      <c r="B168" s="1023" t="s">
        <v>83</v>
      </c>
      <c r="C168" s="1024"/>
      <c r="E168" s="1119" t="s">
        <v>389</v>
      </c>
      <c r="F168" s="1120"/>
      <c r="G168" s="1027">
        <f>VLOOKUP(B168,'sub_Urbano.Piano inv. forn'!$D$126:$H$145,3,FALSE)</f>
        <v>0</v>
      </c>
      <c r="H168" s="1028"/>
      <c r="I168" s="1"/>
      <c r="J168" s="1119" t="s">
        <v>390</v>
      </c>
      <c r="K168" s="1120"/>
      <c r="L168" s="1027">
        <f>VLOOKUP(B168,'sub_Urbano.Piano inv. forn'!$D$126:$H$145,4,FALSE)</f>
        <v>0</v>
      </c>
      <c r="M168" s="1028"/>
      <c r="O168" s="409" t="s">
        <v>391</v>
      </c>
      <c r="P168" s="142"/>
      <c r="R168" s="410" t="s">
        <v>392</v>
      </c>
      <c r="S168" s="1121"/>
      <c r="T168" s="1122"/>
      <c r="U168" s="81"/>
    </row>
    <row r="169" spans="1:21" ht="15" thickBot="1" x14ac:dyDescent="0.4">
      <c r="A169" s="157"/>
      <c r="B169" s="114"/>
      <c r="C169" s="114"/>
      <c r="E169" s="115"/>
      <c r="F169" s="115"/>
      <c r="G169" s="116"/>
      <c r="H169" s="116"/>
      <c r="I169" s="1"/>
      <c r="J169" s="115"/>
      <c r="K169" s="115"/>
      <c r="L169" s="116"/>
      <c r="M169" s="116"/>
      <c r="O169" s="117"/>
      <c r="R169" s="113"/>
      <c r="S169" s="118"/>
      <c r="U169" s="158"/>
    </row>
    <row r="170" spans="1:21" ht="29.25" customHeight="1" thickBot="1" x14ac:dyDescent="0.4">
      <c r="A170" s="1123" t="s">
        <v>393</v>
      </c>
      <c r="B170" s="1124"/>
      <c r="C170" s="1124"/>
      <c r="D170" s="1125"/>
      <c r="E170" s="1034">
        <f>VLOOKUP(B168,'sub_Urbano.Piano inv. forn'!$D$126:$V$145,17,FALSE)</f>
        <v>0</v>
      </c>
      <c r="F170" s="1035"/>
      <c r="G170" s="1035"/>
      <c r="H170" s="1036"/>
      <c r="I170" s="1"/>
      <c r="J170" s="1126" t="s">
        <v>394</v>
      </c>
      <c r="K170" s="1127"/>
      <c r="L170" s="1034">
        <f>VLOOKUP(B168,'sub_Urbano.Piano inv. forn'!$D$126:$V$145,19,FALSE)</f>
        <v>0</v>
      </c>
      <c r="M170" s="1036"/>
      <c r="N170" s="141"/>
      <c r="O170" s="410" t="s">
        <v>395</v>
      </c>
      <c r="P170" s="163">
        <f>L170+E170</f>
        <v>0</v>
      </c>
      <c r="Q170" s="102"/>
      <c r="R170" s="410" t="s">
        <v>396</v>
      </c>
      <c r="S170" s="1121"/>
      <c r="T170" s="1122"/>
      <c r="U170" s="158"/>
    </row>
    <row r="171" spans="1:21" ht="15" thickBot="1" x14ac:dyDescent="0.4">
      <c r="A171" s="164"/>
      <c r="B171" s="165"/>
      <c r="C171" s="165"/>
      <c r="D171" s="165"/>
      <c r="E171" s="166"/>
      <c r="F171" s="166"/>
      <c r="G171" s="166"/>
      <c r="H171" s="166"/>
      <c r="I171" s="1"/>
      <c r="J171" s="115"/>
      <c r="K171" s="115"/>
      <c r="L171" s="166"/>
      <c r="M171" s="166"/>
      <c r="N171" s="141"/>
      <c r="O171" s="113"/>
      <c r="P171" s="141"/>
      <c r="Q171" s="102"/>
      <c r="R171" s="113"/>
      <c r="S171" s="167"/>
      <c r="T171" s="167"/>
      <c r="U171" s="81"/>
    </row>
    <row r="172" spans="1:21" ht="43.5" x14ac:dyDescent="0.35">
      <c r="A172" s="1113" t="s">
        <v>397</v>
      </c>
      <c r="B172" s="1115" t="s">
        <v>398</v>
      </c>
      <c r="C172" s="1115" t="s">
        <v>399</v>
      </c>
      <c r="D172" s="405" t="s">
        <v>400</v>
      </c>
      <c r="E172" s="406" t="s">
        <v>401</v>
      </c>
      <c r="F172" s="405" t="s">
        <v>402</v>
      </c>
      <c r="G172" s="405" t="s">
        <v>403</v>
      </c>
      <c r="H172" s="407" t="s">
        <v>347</v>
      </c>
      <c r="I172" s="407" t="s">
        <v>404</v>
      </c>
      <c r="J172" s="407" t="s">
        <v>405</v>
      </c>
      <c r="K172" s="407" t="s">
        <v>406</v>
      </c>
      <c r="L172" s="407" t="s">
        <v>407</v>
      </c>
      <c r="M172" s="407" t="s">
        <v>408</v>
      </c>
      <c r="N172" s="407" t="s">
        <v>409</v>
      </c>
      <c r="O172" s="407" t="s">
        <v>410</v>
      </c>
      <c r="P172" s="407" t="s">
        <v>411</v>
      </c>
      <c r="Q172" s="407" t="s">
        <v>412</v>
      </c>
      <c r="R172" s="407" t="s">
        <v>413</v>
      </c>
      <c r="S172" s="407" t="s">
        <v>414</v>
      </c>
      <c r="T172" s="1111" t="s">
        <v>415</v>
      </c>
      <c r="U172" s="159"/>
    </row>
    <row r="173" spans="1:21" ht="24.5" thickBot="1" x14ac:dyDescent="0.4">
      <c r="A173" s="1114"/>
      <c r="B173" s="1116"/>
      <c r="C173" s="1116"/>
      <c r="D173" s="408" t="s">
        <v>416</v>
      </c>
      <c r="E173" s="408" t="s">
        <v>417</v>
      </c>
      <c r="F173" s="408" t="s">
        <v>418</v>
      </c>
      <c r="G173" s="408" t="s">
        <v>418</v>
      </c>
      <c r="H173" s="408" t="s">
        <v>80</v>
      </c>
      <c r="I173" s="408" t="s">
        <v>447</v>
      </c>
      <c r="J173" s="408" t="s">
        <v>420</v>
      </c>
      <c r="K173" s="408" t="s">
        <v>421</v>
      </c>
      <c r="L173" s="408" t="s">
        <v>422</v>
      </c>
      <c r="M173" s="408" t="s">
        <v>421</v>
      </c>
      <c r="N173" s="408" t="s">
        <v>423</v>
      </c>
      <c r="O173" s="408" t="s">
        <v>387</v>
      </c>
      <c r="P173" s="408" t="s">
        <v>424</v>
      </c>
      <c r="Q173" s="408" t="s">
        <v>425</v>
      </c>
      <c r="R173" s="408" t="s">
        <v>426</v>
      </c>
      <c r="S173" s="408" t="s">
        <v>426</v>
      </c>
      <c r="T173" s="1112"/>
      <c r="U173" s="159"/>
    </row>
    <row r="174" spans="1:21" x14ac:dyDescent="0.35">
      <c r="A174" s="1117" t="str">
        <f>B168</f>
        <v>suburb.i.3</v>
      </c>
      <c r="B174" s="411">
        <v>1</v>
      </c>
      <c r="C174" s="123"/>
      <c r="D174" s="124"/>
      <c r="E174" s="125"/>
      <c r="F174" s="123"/>
      <c r="G174" s="126"/>
      <c r="H174" s="127" t="s">
        <v>80</v>
      </c>
      <c r="I174" s="110"/>
      <c r="J174" s="130"/>
      <c r="K174" s="131"/>
      <c r="L174" s="110"/>
      <c r="M174" s="131"/>
      <c r="N174" s="179"/>
      <c r="O174" s="179"/>
      <c r="P174" s="110"/>
      <c r="Q174" s="110"/>
      <c r="R174" s="110"/>
      <c r="S174" s="110"/>
      <c r="T174" s="376"/>
      <c r="U174" s="81"/>
    </row>
    <row r="175" spans="1:21" x14ac:dyDescent="0.35">
      <c r="A175" s="1117"/>
      <c r="B175" s="412">
        <v>2</v>
      </c>
      <c r="C175" s="119"/>
      <c r="D175" s="120"/>
      <c r="E175" s="112"/>
      <c r="F175" s="119"/>
      <c r="G175" s="121"/>
      <c r="H175" s="127" t="s">
        <v>80</v>
      </c>
      <c r="I175" s="111"/>
      <c r="J175" s="128"/>
      <c r="K175" s="129"/>
      <c r="L175" s="111"/>
      <c r="M175" s="129"/>
      <c r="N175" s="170"/>
      <c r="O175" s="170"/>
      <c r="P175" s="111"/>
      <c r="Q175" s="111" t="s">
        <v>427</v>
      </c>
      <c r="R175" s="111"/>
      <c r="S175" s="111"/>
      <c r="T175" s="377"/>
      <c r="U175" s="81"/>
    </row>
    <row r="176" spans="1:21" x14ac:dyDescent="0.35">
      <c r="A176" s="1117"/>
      <c r="B176" s="412">
        <v>3</v>
      </c>
      <c r="C176" s="119"/>
      <c r="D176" s="120"/>
      <c r="E176" s="112"/>
      <c r="F176" s="119"/>
      <c r="G176" s="121"/>
      <c r="H176" s="127"/>
      <c r="I176" s="111"/>
      <c r="J176" s="128"/>
      <c r="K176" s="129"/>
      <c r="L176" s="111"/>
      <c r="M176" s="129"/>
      <c r="N176" s="170"/>
      <c r="O176" s="170"/>
      <c r="P176" s="111"/>
      <c r="Q176" s="111"/>
      <c r="R176" s="111"/>
      <c r="S176" s="111"/>
      <c r="T176" s="377"/>
      <c r="U176" s="81"/>
    </row>
    <row r="177" spans="1:21" x14ac:dyDescent="0.35">
      <c r="A177" s="1117"/>
      <c r="B177" s="412">
        <v>4</v>
      </c>
      <c r="C177" s="119"/>
      <c r="D177" s="120"/>
      <c r="E177" s="112"/>
      <c r="F177" s="119"/>
      <c r="G177" s="121"/>
      <c r="H177" s="127"/>
      <c r="I177" s="111"/>
      <c r="J177" s="128"/>
      <c r="K177" s="129"/>
      <c r="L177" s="111"/>
      <c r="M177" s="129"/>
      <c r="N177" s="170"/>
      <c r="O177" s="170"/>
      <c r="P177" s="111"/>
      <c r="Q177" s="111"/>
      <c r="R177" s="111"/>
      <c r="S177" s="111"/>
      <c r="T177" s="377"/>
      <c r="U177" s="81"/>
    </row>
    <row r="178" spans="1:21" x14ac:dyDescent="0.35">
      <c r="A178" s="1117"/>
      <c r="B178" s="412">
        <v>5</v>
      </c>
      <c r="C178" s="119"/>
      <c r="D178" s="120"/>
      <c r="E178" s="112"/>
      <c r="F178" s="119"/>
      <c r="G178" s="121"/>
      <c r="H178" s="127"/>
      <c r="I178" s="111"/>
      <c r="J178" s="128"/>
      <c r="K178" s="129"/>
      <c r="L178" s="111"/>
      <c r="M178" s="129"/>
      <c r="N178" s="170"/>
      <c r="O178" s="170"/>
      <c r="P178" s="111"/>
      <c r="Q178" s="111"/>
      <c r="R178" s="111"/>
      <c r="S178" s="111"/>
      <c r="T178" s="377"/>
      <c r="U178" s="81"/>
    </row>
    <row r="179" spans="1:21" x14ac:dyDescent="0.35">
      <c r="A179" s="1117"/>
      <c r="B179" s="412">
        <v>6</v>
      </c>
      <c r="C179" s="119"/>
      <c r="D179" s="120"/>
      <c r="E179" s="112"/>
      <c r="F179" s="119"/>
      <c r="G179" s="121"/>
      <c r="H179" s="127"/>
      <c r="I179" s="111"/>
      <c r="J179" s="128"/>
      <c r="K179" s="129"/>
      <c r="L179" s="111"/>
      <c r="M179" s="129"/>
      <c r="N179" s="170"/>
      <c r="O179" s="170"/>
      <c r="P179" s="111"/>
      <c r="Q179" s="111"/>
      <c r="R179" s="111"/>
      <c r="S179" s="111"/>
      <c r="T179" s="377"/>
      <c r="U179" s="81"/>
    </row>
    <row r="180" spans="1:21" x14ac:dyDescent="0.35">
      <c r="A180" s="1117"/>
      <c r="B180" s="412">
        <v>7</v>
      </c>
      <c r="C180" s="119"/>
      <c r="D180" s="120"/>
      <c r="E180" s="112"/>
      <c r="F180" s="119"/>
      <c r="G180" s="121"/>
      <c r="H180" s="127"/>
      <c r="I180" s="111"/>
      <c r="J180" s="128"/>
      <c r="K180" s="129"/>
      <c r="L180" s="111"/>
      <c r="M180" s="129"/>
      <c r="N180" s="170"/>
      <c r="O180" s="170"/>
      <c r="P180" s="111"/>
      <c r="Q180" s="111"/>
      <c r="R180" s="111"/>
      <c r="S180" s="111"/>
      <c r="T180" s="377"/>
      <c r="U180" s="81"/>
    </row>
    <row r="181" spans="1:21" x14ac:dyDescent="0.35">
      <c r="A181" s="1117"/>
      <c r="B181" s="412">
        <v>8</v>
      </c>
      <c r="C181" s="119"/>
      <c r="D181" s="120"/>
      <c r="E181" s="112"/>
      <c r="F181" s="119"/>
      <c r="G181" s="121"/>
      <c r="H181" s="127"/>
      <c r="I181" s="111"/>
      <c r="J181" s="128"/>
      <c r="K181" s="129"/>
      <c r="L181" s="111"/>
      <c r="M181" s="129"/>
      <c r="N181" s="170"/>
      <c r="O181" s="170"/>
      <c r="P181" s="111"/>
      <c r="Q181" s="111"/>
      <c r="R181" s="111"/>
      <c r="S181" s="111"/>
      <c r="T181" s="377"/>
      <c r="U181" s="81"/>
    </row>
    <row r="182" spans="1:21" x14ac:dyDescent="0.35">
      <c r="A182" s="1117"/>
      <c r="B182" s="412">
        <v>9</v>
      </c>
      <c r="C182" s="119"/>
      <c r="D182" s="120"/>
      <c r="E182" s="112"/>
      <c r="F182" s="119"/>
      <c r="G182" s="121"/>
      <c r="H182" s="127"/>
      <c r="I182" s="111"/>
      <c r="J182" s="128"/>
      <c r="K182" s="129"/>
      <c r="L182" s="111"/>
      <c r="M182" s="129"/>
      <c r="N182" s="170"/>
      <c r="O182" s="170"/>
      <c r="P182" s="111"/>
      <c r="Q182" s="111"/>
      <c r="R182" s="111"/>
      <c r="S182" s="111"/>
      <c r="T182" s="377"/>
      <c r="U182" s="81"/>
    </row>
    <row r="183" spans="1:21" ht="15" thickBot="1" x14ac:dyDescent="0.4">
      <c r="A183" s="1118"/>
      <c r="B183" s="413">
        <v>10</v>
      </c>
      <c r="C183" s="147"/>
      <c r="D183" s="148"/>
      <c r="E183" s="149"/>
      <c r="F183" s="147"/>
      <c r="G183" s="150"/>
      <c r="H183" s="416"/>
      <c r="I183" s="152"/>
      <c r="J183" s="153"/>
      <c r="K183" s="154"/>
      <c r="L183" s="152"/>
      <c r="M183" s="154"/>
      <c r="N183" s="171"/>
      <c r="O183" s="171"/>
      <c r="P183" s="152"/>
      <c r="Q183" s="152"/>
      <c r="R183" s="152"/>
      <c r="S183" s="152"/>
      <c r="T183" s="378"/>
      <c r="U183" s="81"/>
    </row>
    <row r="184" spans="1:21" ht="29.5" thickBot="1" x14ac:dyDescent="0.4">
      <c r="A184" s="144"/>
      <c r="B184" s="12"/>
      <c r="C184" s="12"/>
      <c r="D184" s="12"/>
      <c r="E184" s="544" t="s">
        <v>388</v>
      </c>
      <c r="F184" s="545">
        <f>COUNTA(F174:F183)</f>
        <v>0</v>
      </c>
      <c r="G184" s="546">
        <f>COUNTA(G174:G183)</f>
        <v>0</v>
      </c>
      <c r="H184" s="145"/>
      <c r="I184" s="145"/>
      <c r="J184" s="597" t="s">
        <v>627</v>
      </c>
      <c r="K184" s="599">
        <f>COUNTIF(K174:K183,"&lt;=31/12/2024")</f>
        <v>0</v>
      </c>
      <c r="L184" s="145"/>
      <c r="M184" s="373" t="s">
        <v>428</v>
      </c>
      <c r="N184" s="374">
        <f>SUM(N174:N183)</f>
        <v>0</v>
      </c>
      <c r="O184" s="375">
        <f>SUM(O174:O183)</f>
        <v>0</v>
      </c>
      <c r="P184" s="12"/>
      <c r="R184" s="12"/>
      <c r="S184" s="12"/>
      <c r="T184" s="143"/>
      <c r="U184" s="160"/>
    </row>
    <row r="185" spans="1:21" ht="15" thickBot="1" x14ac:dyDescent="0.4">
      <c r="A185" s="161"/>
      <c r="B185" s="85"/>
      <c r="C185" s="64"/>
      <c r="D185" s="64"/>
      <c r="E185" s="64"/>
      <c r="F185" s="85"/>
      <c r="G185" s="64"/>
      <c r="H185" s="64"/>
      <c r="I185" s="85"/>
      <c r="J185" s="85"/>
      <c r="K185" s="64"/>
      <c r="L185" s="64"/>
      <c r="M185" s="64"/>
      <c r="N185" s="64"/>
      <c r="O185" s="64"/>
      <c r="P185" s="64"/>
      <c r="Q185" s="64"/>
      <c r="R185" s="64"/>
      <c r="S185" s="162"/>
      <c r="T185" s="64"/>
      <c r="U185" s="86"/>
    </row>
    <row r="186" spans="1:21" ht="15" thickBot="1" x14ac:dyDescent="0.4">
      <c r="A186" s="156"/>
      <c r="B186" s="36"/>
      <c r="C186" s="33"/>
      <c r="D186" s="33"/>
      <c r="E186" s="33"/>
      <c r="F186" s="36"/>
      <c r="G186" s="33"/>
      <c r="H186" s="33"/>
      <c r="I186" s="36"/>
      <c r="J186" s="36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9"/>
    </row>
    <row r="187" spans="1:21" ht="27.5" thickBot="1" x14ac:dyDescent="0.4">
      <c r="A187" s="404" t="s">
        <v>9</v>
      </c>
      <c r="B187" s="1023" t="s">
        <v>83</v>
      </c>
      <c r="C187" s="1024"/>
      <c r="E187" s="1119" t="s">
        <v>389</v>
      </c>
      <c r="F187" s="1120"/>
      <c r="G187" s="1027">
        <f>VLOOKUP(B187,'sub_Urbano.Piano inv. forn'!$D$126:$H$145,3,FALSE)</f>
        <v>0</v>
      </c>
      <c r="H187" s="1028"/>
      <c r="I187" s="1"/>
      <c r="J187" s="1119" t="s">
        <v>390</v>
      </c>
      <c r="K187" s="1120"/>
      <c r="L187" s="1027">
        <f>VLOOKUP(B187,'sub_Urbano.Piano inv. forn'!$D$126:$H$145,4,FALSE)</f>
        <v>0</v>
      </c>
      <c r="M187" s="1028"/>
      <c r="O187" s="409" t="s">
        <v>391</v>
      </c>
      <c r="P187" s="142"/>
      <c r="R187" s="410" t="s">
        <v>392</v>
      </c>
      <c r="S187" s="1121"/>
      <c r="T187" s="1122"/>
      <c r="U187" s="81"/>
    </row>
    <row r="188" spans="1:21" ht="15" thickBot="1" x14ac:dyDescent="0.4">
      <c r="A188" s="157"/>
      <c r="B188" s="114"/>
      <c r="C188" s="114"/>
      <c r="E188" s="115"/>
      <c r="F188" s="115"/>
      <c r="G188" s="116"/>
      <c r="H188" s="116"/>
      <c r="I188" s="1"/>
      <c r="J188" s="115"/>
      <c r="K188" s="115"/>
      <c r="L188" s="116"/>
      <c r="M188" s="116"/>
      <c r="O188" s="117"/>
      <c r="R188" s="113"/>
      <c r="S188" s="118"/>
      <c r="U188" s="158"/>
    </row>
    <row r="189" spans="1:21" ht="27" customHeight="1" thickBot="1" x14ac:dyDescent="0.4">
      <c r="A189" s="1123" t="s">
        <v>393</v>
      </c>
      <c r="B189" s="1124"/>
      <c r="C189" s="1124"/>
      <c r="D189" s="1125"/>
      <c r="E189" s="1034">
        <f>VLOOKUP(B187,'sub_Urbano.Piano inv. forn'!$D$126:$V$145,17,FALSE)</f>
        <v>0</v>
      </c>
      <c r="F189" s="1035"/>
      <c r="G189" s="1035"/>
      <c r="H189" s="1036"/>
      <c r="I189" s="1"/>
      <c r="J189" s="1126" t="s">
        <v>394</v>
      </c>
      <c r="K189" s="1127"/>
      <c r="L189" s="1034">
        <f>VLOOKUP(B187,'sub_Urbano.Piano inv. forn'!$D$126:$V$145,19,FALSE)</f>
        <v>0</v>
      </c>
      <c r="M189" s="1036"/>
      <c r="N189" s="141"/>
      <c r="O189" s="410" t="s">
        <v>395</v>
      </c>
      <c r="P189" s="163">
        <f>L189+E189</f>
        <v>0</v>
      </c>
      <c r="Q189" s="102"/>
      <c r="R189" s="410" t="s">
        <v>396</v>
      </c>
      <c r="S189" s="1121"/>
      <c r="T189" s="1122"/>
      <c r="U189" s="158"/>
    </row>
    <row r="190" spans="1:21" ht="15" thickBot="1" x14ac:dyDescent="0.4">
      <c r="A190" s="164"/>
      <c r="B190" s="165"/>
      <c r="C190" s="165"/>
      <c r="D190" s="165"/>
      <c r="E190" s="166"/>
      <c r="F190" s="166"/>
      <c r="G190" s="166"/>
      <c r="H190" s="166"/>
      <c r="I190" s="1"/>
      <c r="J190" s="115"/>
      <c r="K190" s="115"/>
      <c r="L190" s="166"/>
      <c r="M190" s="166"/>
      <c r="N190" s="141"/>
      <c r="O190" s="113"/>
      <c r="P190" s="141"/>
      <c r="Q190" s="102"/>
      <c r="R190" s="113"/>
      <c r="S190" s="167"/>
      <c r="T190" s="167"/>
      <c r="U190" s="81"/>
    </row>
    <row r="191" spans="1:21" ht="43.5" x14ac:dyDescent="0.35">
      <c r="A191" s="1113" t="s">
        <v>397</v>
      </c>
      <c r="B191" s="1115" t="s">
        <v>398</v>
      </c>
      <c r="C191" s="1115" t="s">
        <v>399</v>
      </c>
      <c r="D191" s="405" t="s">
        <v>400</v>
      </c>
      <c r="E191" s="406" t="s">
        <v>401</v>
      </c>
      <c r="F191" s="405" t="s">
        <v>402</v>
      </c>
      <c r="G191" s="405" t="s">
        <v>403</v>
      </c>
      <c r="H191" s="407" t="s">
        <v>347</v>
      </c>
      <c r="I191" s="407" t="s">
        <v>404</v>
      </c>
      <c r="J191" s="407" t="s">
        <v>405</v>
      </c>
      <c r="K191" s="407" t="s">
        <v>406</v>
      </c>
      <c r="L191" s="407" t="s">
        <v>407</v>
      </c>
      <c r="M191" s="407" t="s">
        <v>408</v>
      </c>
      <c r="N191" s="407" t="s">
        <v>409</v>
      </c>
      <c r="O191" s="407" t="s">
        <v>410</v>
      </c>
      <c r="P191" s="407" t="s">
        <v>411</v>
      </c>
      <c r="Q191" s="407" t="s">
        <v>412</v>
      </c>
      <c r="R191" s="407" t="s">
        <v>413</v>
      </c>
      <c r="S191" s="407" t="s">
        <v>414</v>
      </c>
      <c r="T191" s="1111" t="s">
        <v>415</v>
      </c>
      <c r="U191" s="159"/>
    </row>
    <row r="192" spans="1:21" ht="24.5" thickBot="1" x14ac:dyDescent="0.4">
      <c r="A192" s="1114"/>
      <c r="B192" s="1116"/>
      <c r="C192" s="1116"/>
      <c r="D192" s="408" t="s">
        <v>416</v>
      </c>
      <c r="E192" s="408" t="s">
        <v>417</v>
      </c>
      <c r="F192" s="408" t="s">
        <v>418</v>
      </c>
      <c r="G192" s="408" t="s">
        <v>418</v>
      </c>
      <c r="H192" s="408" t="s">
        <v>80</v>
      </c>
      <c r="I192" s="408" t="s">
        <v>447</v>
      </c>
      <c r="J192" s="408" t="s">
        <v>420</v>
      </c>
      <c r="K192" s="408" t="s">
        <v>421</v>
      </c>
      <c r="L192" s="408" t="s">
        <v>422</v>
      </c>
      <c r="M192" s="408" t="s">
        <v>421</v>
      </c>
      <c r="N192" s="408" t="s">
        <v>423</v>
      </c>
      <c r="O192" s="408" t="s">
        <v>387</v>
      </c>
      <c r="P192" s="408" t="s">
        <v>424</v>
      </c>
      <c r="Q192" s="408" t="s">
        <v>425</v>
      </c>
      <c r="R192" s="408" t="s">
        <v>426</v>
      </c>
      <c r="S192" s="408" t="s">
        <v>426</v>
      </c>
      <c r="T192" s="1112"/>
      <c r="U192" s="159"/>
    </row>
    <row r="193" spans="1:21" x14ac:dyDescent="0.35">
      <c r="A193" s="1117" t="str">
        <f>B187</f>
        <v>suburb.i.3</v>
      </c>
      <c r="B193" s="411">
        <v>1</v>
      </c>
      <c r="C193" s="123"/>
      <c r="D193" s="124"/>
      <c r="E193" s="125"/>
      <c r="F193" s="123"/>
      <c r="G193" s="126"/>
      <c r="H193" s="127" t="s">
        <v>80</v>
      </c>
      <c r="I193" s="110"/>
      <c r="J193" s="130"/>
      <c r="K193" s="131"/>
      <c r="L193" s="110"/>
      <c r="M193" s="131"/>
      <c r="N193" s="179"/>
      <c r="O193" s="179"/>
      <c r="P193" s="110"/>
      <c r="Q193" s="110"/>
      <c r="R193" s="110"/>
      <c r="S193" s="110"/>
      <c r="T193" s="376"/>
      <c r="U193" s="81"/>
    </row>
    <row r="194" spans="1:21" x14ac:dyDescent="0.35">
      <c r="A194" s="1117"/>
      <c r="B194" s="412">
        <v>2</v>
      </c>
      <c r="C194" s="119"/>
      <c r="D194" s="120"/>
      <c r="E194" s="112"/>
      <c r="F194" s="119"/>
      <c r="G194" s="121"/>
      <c r="H194" s="127" t="s">
        <v>80</v>
      </c>
      <c r="I194" s="111"/>
      <c r="J194" s="128"/>
      <c r="K194" s="129"/>
      <c r="L194" s="111"/>
      <c r="M194" s="129"/>
      <c r="N194" s="170"/>
      <c r="O194" s="170"/>
      <c r="P194" s="111"/>
      <c r="Q194" s="111" t="s">
        <v>427</v>
      </c>
      <c r="R194" s="111"/>
      <c r="S194" s="111"/>
      <c r="T194" s="377"/>
      <c r="U194" s="81"/>
    </row>
    <row r="195" spans="1:21" x14ac:dyDescent="0.35">
      <c r="A195" s="1117"/>
      <c r="B195" s="412">
        <v>3</v>
      </c>
      <c r="C195" s="119"/>
      <c r="D195" s="120"/>
      <c r="E195" s="112"/>
      <c r="F195" s="119"/>
      <c r="G195" s="121"/>
      <c r="H195" s="127"/>
      <c r="I195" s="111"/>
      <c r="J195" s="128"/>
      <c r="K195" s="129"/>
      <c r="L195" s="111"/>
      <c r="M195" s="129"/>
      <c r="N195" s="170"/>
      <c r="O195" s="170"/>
      <c r="P195" s="111"/>
      <c r="Q195" s="111"/>
      <c r="R195" s="111"/>
      <c r="S195" s="111"/>
      <c r="T195" s="377"/>
      <c r="U195" s="81"/>
    </row>
    <row r="196" spans="1:21" x14ac:dyDescent="0.35">
      <c r="A196" s="1117"/>
      <c r="B196" s="412">
        <v>4</v>
      </c>
      <c r="C196" s="119"/>
      <c r="D196" s="120"/>
      <c r="E196" s="112"/>
      <c r="F196" s="119"/>
      <c r="G196" s="121"/>
      <c r="H196" s="127"/>
      <c r="I196" s="111"/>
      <c r="J196" s="128"/>
      <c r="K196" s="129"/>
      <c r="L196" s="111"/>
      <c r="M196" s="129"/>
      <c r="N196" s="170"/>
      <c r="O196" s="170"/>
      <c r="P196" s="111"/>
      <c r="Q196" s="111"/>
      <c r="R196" s="111"/>
      <c r="S196" s="111"/>
      <c r="T196" s="377"/>
      <c r="U196" s="81"/>
    </row>
    <row r="197" spans="1:21" x14ac:dyDescent="0.35">
      <c r="A197" s="1117"/>
      <c r="B197" s="412">
        <v>5</v>
      </c>
      <c r="C197" s="119"/>
      <c r="D197" s="120"/>
      <c r="E197" s="112"/>
      <c r="F197" s="119"/>
      <c r="G197" s="121"/>
      <c r="H197" s="127"/>
      <c r="I197" s="111"/>
      <c r="J197" s="128"/>
      <c r="K197" s="129"/>
      <c r="L197" s="111"/>
      <c r="M197" s="129"/>
      <c r="N197" s="170"/>
      <c r="O197" s="170"/>
      <c r="P197" s="111"/>
      <c r="Q197" s="111"/>
      <c r="R197" s="111"/>
      <c r="S197" s="111"/>
      <c r="T197" s="377"/>
      <c r="U197" s="81"/>
    </row>
    <row r="198" spans="1:21" x14ac:dyDescent="0.35">
      <c r="A198" s="1117"/>
      <c r="B198" s="412">
        <v>6</v>
      </c>
      <c r="C198" s="119"/>
      <c r="D198" s="120"/>
      <c r="E198" s="112"/>
      <c r="F198" s="119"/>
      <c r="G198" s="121"/>
      <c r="H198" s="127"/>
      <c r="I198" s="111"/>
      <c r="J198" s="128"/>
      <c r="K198" s="129"/>
      <c r="L198" s="111"/>
      <c r="M198" s="129"/>
      <c r="N198" s="170"/>
      <c r="O198" s="170"/>
      <c r="P198" s="111"/>
      <c r="Q198" s="111"/>
      <c r="R198" s="111"/>
      <c r="S198" s="111"/>
      <c r="T198" s="377"/>
      <c r="U198" s="81"/>
    </row>
    <row r="199" spans="1:21" x14ac:dyDescent="0.35">
      <c r="A199" s="1117"/>
      <c r="B199" s="412">
        <v>7</v>
      </c>
      <c r="C199" s="119"/>
      <c r="D199" s="120"/>
      <c r="E199" s="112"/>
      <c r="F199" s="119"/>
      <c r="G199" s="121"/>
      <c r="H199" s="127"/>
      <c r="I199" s="111"/>
      <c r="J199" s="128"/>
      <c r="K199" s="129"/>
      <c r="L199" s="111"/>
      <c r="M199" s="129"/>
      <c r="N199" s="170"/>
      <c r="O199" s="170"/>
      <c r="P199" s="111"/>
      <c r="Q199" s="111"/>
      <c r="R199" s="111"/>
      <c r="S199" s="111"/>
      <c r="T199" s="377"/>
      <c r="U199" s="81"/>
    </row>
    <row r="200" spans="1:21" x14ac:dyDescent="0.35">
      <c r="A200" s="1117"/>
      <c r="B200" s="412">
        <v>8</v>
      </c>
      <c r="C200" s="119"/>
      <c r="D200" s="120"/>
      <c r="E200" s="112"/>
      <c r="F200" s="119"/>
      <c r="G200" s="121"/>
      <c r="H200" s="127"/>
      <c r="I200" s="111"/>
      <c r="J200" s="128"/>
      <c r="K200" s="129"/>
      <c r="L200" s="111"/>
      <c r="M200" s="129"/>
      <c r="N200" s="170"/>
      <c r="O200" s="170"/>
      <c r="P200" s="111"/>
      <c r="Q200" s="111"/>
      <c r="R200" s="111"/>
      <c r="S200" s="111"/>
      <c r="T200" s="377"/>
      <c r="U200" s="81"/>
    </row>
    <row r="201" spans="1:21" x14ac:dyDescent="0.35">
      <c r="A201" s="1117"/>
      <c r="B201" s="412">
        <v>9</v>
      </c>
      <c r="C201" s="119"/>
      <c r="D201" s="120"/>
      <c r="E201" s="112"/>
      <c r="F201" s="119"/>
      <c r="G201" s="121"/>
      <c r="H201" s="127"/>
      <c r="I201" s="111"/>
      <c r="J201" s="128"/>
      <c r="K201" s="129"/>
      <c r="L201" s="111"/>
      <c r="M201" s="129"/>
      <c r="N201" s="170"/>
      <c r="O201" s="170"/>
      <c r="P201" s="111"/>
      <c r="Q201" s="111"/>
      <c r="R201" s="111"/>
      <c r="S201" s="111"/>
      <c r="T201" s="377"/>
      <c r="U201" s="81"/>
    </row>
    <row r="202" spans="1:21" ht="15" thickBot="1" x14ac:dyDescent="0.4">
      <c r="A202" s="1118"/>
      <c r="B202" s="413">
        <v>10</v>
      </c>
      <c r="C202" s="147"/>
      <c r="D202" s="148"/>
      <c r="E202" s="149"/>
      <c r="F202" s="147"/>
      <c r="G202" s="150"/>
      <c r="H202" s="416"/>
      <c r="I202" s="152"/>
      <c r="J202" s="153"/>
      <c r="K202" s="154"/>
      <c r="L202" s="152"/>
      <c r="M202" s="154"/>
      <c r="N202" s="171"/>
      <c r="O202" s="171"/>
      <c r="P202" s="152"/>
      <c r="Q202" s="152"/>
      <c r="R202" s="152"/>
      <c r="S202" s="152"/>
      <c r="T202" s="378"/>
      <c r="U202" s="81"/>
    </row>
    <row r="203" spans="1:21" ht="29.5" thickBot="1" x14ac:dyDescent="0.4">
      <c r="A203" s="144"/>
      <c r="B203" s="12"/>
      <c r="C203" s="12"/>
      <c r="D203" s="12"/>
      <c r="E203" s="544" t="s">
        <v>388</v>
      </c>
      <c r="F203" s="545">
        <f>COUNTA(F193:F202)</f>
        <v>0</v>
      </c>
      <c r="G203" s="546">
        <f>COUNTA(G193:G202)</f>
        <v>0</v>
      </c>
      <c r="H203" s="145"/>
      <c r="I203" s="145"/>
      <c r="J203" s="597" t="s">
        <v>627</v>
      </c>
      <c r="K203" s="599">
        <f>COUNTIF(K193:K202,"&lt;=31/12/2024")</f>
        <v>0</v>
      </c>
      <c r="L203" s="145"/>
      <c r="M203" s="155" t="s">
        <v>428</v>
      </c>
      <c r="N203" s="168">
        <f>SUM(N193:N202)</f>
        <v>0</v>
      </c>
      <c r="O203" s="169">
        <f>SUM(O193:O202)</f>
        <v>0</v>
      </c>
      <c r="P203" s="12"/>
      <c r="R203" s="12"/>
      <c r="S203" s="12"/>
      <c r="T203" s="143"/>
      <c r="U203" s="160"/>
    </row>
    <row r="204" spans="1:21" ht="15" thickBot="1" x14ac:dyDescent="0.4">
      <c r="A204" s="161"/>
      <c r="B204" s="85"/>
      <c r="C204" s="64"/>
      <c r="D204" s="64"/>
      <c r="E204" s="64"/>
      <c r="F204" s="85"/>
      <c r="G204" s="64"/>
      <c r="H204" s="64"/>
      <c r="I204" s="85"/>
      <c r="J204" s="85"/>
      <c r="K204" s="64"/>
      <c r="L204" s="64"/>
      <c r="M204" s="64"/>
      <c r="N204" s="64"/>
      <c r="O204" s="64"/>
      <c r="P204" s="64"/>
      <c r="Q204" s="64"/>
      <c r="R204" s="64"/>
      <c r="S204" s="162"/>
      <c r="T204" s="64"/>
      <c r="U204" s="86"/>
    </row>
    <row r="205" spans="1:21" ht="15" thickBot="1" x14ac:dyDescent="0.4">
      <c r="A205" s="156"/>
      <c r="B205" s="36"/>
      <c r="C205" s="33"/>
      <c r="D205" s="33"/>
      <c r="E205" s="33"/>
      <c r="F205" s="36"/>
      <c r="G205" s="33"/>
      <c r="H205" s="33"/>
      <c r="I205" s="36"/>
      <c r="J205" s="36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9"/>
    </row>
    <row r="206" spans="1:21" ht="27.5" thickBot="1" x14ac:dyDescent="0.4">
      <c r="A206" s="404" t="s">
        <v>9</v>
      </c>
      <c r="B206" s="1023" t="s">
        <v>83</v>
      </c>
      <c r="C206" s="1024"/>
      <c r="E206" s="1119" t="s">
        <v>389</v>
      </c>
      <c r="F206" s="1120"/>
      <c r="G206" s="1027">
        <f>VLOOKUP(B206,'sub_Urbano.Piano inv. forn'!$D$126:$H$145,3,FALSE)</f>
        <v>0</v>
      </c>
      <c r="H206" s="1028"/>
      <c r="I206" s="1"/>
      <c r="J206" s="1119" t="s">
        <v>390</v>
      </c>
      <c r="K206" s="1120"/>
      <c r="L206" s="1027">
        <f>VLOOKUP(B206,'sub_Urbano.Piano inv. forn'!$D$126:$H$145,4,FALSE)</f>
        <v>0</v>
      </c>
      <c r="M206" s="1028"/>
      <c r="O206" s="409" t="s">
        <v>391</v>
      </c>
      <c r="P206" s="142"/>
      <c r="R206" s="410" t="s">
        <v>392</v>
      </c>
      <c r="S206" s="1121"/>
      <c r="T206" s="1122"/>
      <c r="U206" s="81"/>
    </row>
    <row r="207" spans="1:21" ht="15" thickBot="1" x14ac:dyDescent="0.4">
      <c r="A207" s="157"/>
      <c r="B207" s="114"/>
      <c r="C207" s="114"/>
      <c r="E207" s="115"/>
      <c r="F207" s="115"/>
      <c r="G207" s="116"/>
      <c r="H207" s="116"/>
      <c r="I207" s="1"/>
      <c r="J207" s="115"/>
      <c r="K207" s="115"/>
      <c r="L207" s="116"/>
      <c r="M207" s="116"/>
      <c r="O207" s="117"/>
      <c r="R207" s="113"/>
      <c r="S207" s="118"/>
      <c r="U207" s="158"/>
    </row>
    <row r="208" spans="1:21" ht="35.25" customHeight="1" thickBot="1" x14ac:dyDescent="0.4">
      <c r="A208" s="1123" t="s">
        <v>393</v>
      </c>
      <c r="B208" s="1124"/>
      <c r="C208" s="1124"/>
      <c r="D208" s="1125"/>
      <c r="E208" s="1034">
        <f>VLOOKUP(B206,'sub_Urbano.Piano inv. forn'!$D$126:$V$145,17,FALSE)</f>
        <v>0</v>
      </c>
      <c r="F208" s="1035"/>
      <c r="G208" s="1035"/>
      <c r="H208" s="1036"/>
      <c r="I208" s="1"/>
      <c r="J208" s="1126" t="s">
        <v>394</v>
      </c>
      <c r="K208" s="1127"/>
      <c r="L208" s="1034">
        <f>VLOOKUP(B206,'sub_Urbano.Piano inv. forn'!$D$126:$V$145,19,FALSE)</f>
        <v>0</v>
      </c>
      <c r="M208" s="1036"/>
      <c r="N208" s="141"/>
      <c r="O208" s="410" t="s">
        <v>395</v>
      </c>
      <c r="P208" s="163">
        <f>L208+E208</f>
        <v>0</v>
      </c>
      <c r="Q208" s="102"/>
      <c r="R208" s="410" t="s">
        <v>396</v>
      </c>
      <c r="S208" s="1121"/>
      <c r="T208" s="1122"/>
      <c r="U208" s="158"/>
    </row>
    <row r="209" spans="1:21" ht="15" thickBot="1" x14ac:dyDescent="0.4">
      <c r="A209" s="164"/>
      <c r="B209" s="165"/>
      <c r="C209" s="165"/>
      <c r="D209" s="165"/>
      <c r="E209" s="166"/>
      <c r="F209" s="166"/>
      <c r="G209" s="166"/>
      <c r="H209" s="166"/>
      <c r="I209" s="1"/>
      <c r="J209" s="115"/>
      <c r="K209" s="115"/>
      <c r="L209" s="166"/>
      <c r="M209" s="166"/>
      <c r="N209" s="141"/>
      <c r="O209" s="113"/>
      <c r="P209" s="141"/>
      <c r="Q209" s="102"/>
      <c r="R209" s="113"/>
      <c r="S209" s="167"/>
      <c r="T209" s="167"/>
      <c r="U209" s="81"/>
    </row>
    <row r="210" spans="1:21" ht="43.5" x14ac:dyDescent="0.35">
      <c r="A210" s="1113" t="s">
        <v>397</v>
      </c>
      <c r="B210" s="1115" t="s">
        <v>398</v>
      </c>
      <c r="C210" s="1115" t="s">
        <v>399</v>
      </c>
      <c r="D210" s="405" t="s">
        <v>400</v>
      </c>
      <c r="E210" s="406" t="s">
        <v>401</v>
      </c>
      <c r="F210" s="405" t="s">
        <v>402</v>
      </c>
      <c r="G210" s="405" t="s">
        <v>403</v>
      </c>
      <c r="H210" s="407" t="s">
        <v>347</v>
      </c>
      <c r="I210" s="407" t="s">
        <v>404</v>
      </c>
      <c r="J210" s="407" t="s">
        <v>405</v>
      </c>
      <c r="K210" s="407" t="s">
        <v>406</v>
      </c>
      <c r="L210" s="407" t="s">
        <v>407</v>
      </c>
      <c r="M210" s="407" t="s">
        <v>408</v>
      </c>
      <c r="N210" s="407" t="s">
        <v>409</v>
      </c>
      <c r="O210" s="407" t="s">
        <v>410</v>
      </c>
      <c r="P210" s="407" t="s">
        <v>411</v>
      </c>
      <c r="Q210" s="407" t="s">
        <v>412</v>
      </c>
      <c r="R210" s="407" t="s">
        <v>413</v>
      </c>
      <c r="S210" s="407" t="s">
        <v>414</v>
      </c>
      <c r="T210" s="1111" t="s">
        <v>415</v>
      </c>
      <c r="U210" s="159"/>
    </row>
    <row r="211" spans="1:21" ht="24.5" thickBot="1" x14ac:dyDescent="0.4">
      <c r="A211" s="1114"/>
      <c r="B211" s="1116"/>
      <c r="C211" s="1116"/>
      <c r="D211" s="408" t="s">
        <v>416</v>
      </c>
      <c r="E211" s="408" t="s">
        <v>417</v>
      </c>
      <c r="F211" s="408" t="s">
        <v>418</v>
      </c>
      <c r="G211" s="408" t="s">
        <v>418</v>
      </c>
      <c r="H211" s="408" t="s">
        <v>80</v>
      </c>
      <c r="I211" s="408" t="s">
        <v>447</v>
      </c>
      <c r="J211" s="408" t="s">
        <v>420</v>
      </c>
      <c r="K211" s="408" t="s">
        <v>421</v>
      </c>
      <c r="L211" s="408" t="s">
        <v>422</v>
      </c>
      <c r="M211" s="408" t="s">
        <v>421</v>
      </c>
      <c r="N211" s="408" t="s">
        <v>423</v>
      </c>
      <c r="O211" s="408" t="s">
        <v>387</v>
      </c>
      <c r="P211" s="408" t="s">
        <v>424</v>
      </c>
      <c r="Q211" s="408" t="s">
        <v>425</v>
      </c>
      <c r="R211" s="408" t="s">
        <v>426</v>
      </c>
      <c r="S211" s="408" t="s">
        <v>426</v>
      </c>
      <c r="T211" s="1112"/>
      <c r="U211" s="159"/>
    </row>
    <row r="212" spans="1:21" x14ac:dyDescent="0.35">
      <c r="A212" s="1117" t="str">
        <f>B206</f>
        <v>suburb.i.3</v>
      </c>
      <c r="B212" s="411">
        <v>1</v>
      </c>
      <c r="C212" s="123"/>
      <c r="D212" s="124"/>
      <c r="E212" s="125"/>
      <c r="F212" s="123"/>
      <c r="G212" s="126"/>
      <c r="H212" s="127" t="s">
        <v>80</v>
      </c>
      <c r="I212" s="110"/>
      <c r="J212" s="130"/>
      <c r="K212" s="131"/>
      <c r="L212" s="110"/>
      <c r="M212" s="131"/>
      <c r="N212" s="179"/>
      <c r="O212" s="179"/>
      <c r="P212" s="110"/>
      <c r="Q212" s="110"/>
      <c r="R212" s="110"/>
      <c r="S212" s="110"/>
      <c r="T212" s="376"/>
      <c r="U212" s="81"/>
    </row>
    <row r="213" spans="1:21" x14ac:dyDescent="0.35">
      <c r="A213" s="1117"/>
      <c r="B213" s="412">
        <v>2</v>
      </c>
      <c r="C213" s="119"/>
      <c r="D213" s="120"/>
      <c r="E213" s="112"/>
      <c r="F213" s="119"/>
      <c r="G213" s="121"/>
      <c r="H213" s="127" t="s">
        <v>80</v>
      </c>
      <c r="I213" s="111"/>
      <c r="J213" s="128"/>
      <c r="K213" s="129"/>
      <c r="L213" s="111"/>
      <c r="M213" s="129"/>
      <c r="N213" s="170"/>
      <c r="O213" s="170"/>
      <c r="P213" s="111"/>
      <c r="Q213" s="111" t="s">
        <v>427</v>
      </c>
      <c r="R213" s="111"/>
      <c r="S213" s="111"/>
      <c r="T213" s="377"/>
      <c r="U213" s="81"/>
    </row>
    <row r="214" spans="1:21" x14ac:dyDescent="0.35">
      <c r="A214" s="1117"/>
      <c r="B214" s="412">
        <v>3</v>
      </c>
      <c r="C214" s="119"/>
      <c r="D214" s="120"/>
      <c r="E214" s="112"/>
      <c r="F214" s="119"/>
      <c r="G214" s="121"/>
      <c r="H214" s="127"/>
      <c r="I214" s="111"/>
      <c r="J214" s="128"/>
      <c r="K214" s="129"/>
      <c r="L214" s="111"/>
      <c r="M214" s="129"/>
      <c r="N214" s="170"/>
      <c r="O214" s="170"/>
      <c r="P214" s="111"/>
      <c r="Q214" s="111"/>
      <c r="R214" s="111"/>
      <c r="S214" s="111"/>
      <c r="T214" s="377"/>
      <c r="U214" s="81"/>
    </row>
    <row r="215" spans="1:21" x14ac:dyDescent="0.35">
      <c r="A215" s="1117"/>
      <c r="B215" s="412">
        <v>4</v>
      </c>
      <c r="C215" s="119"/>
      <c r="D215" s="120"/>
      <c r="E215" s="112"/>
      <c r="F215" s="119"/>
      <c r="G215" s="121"/>
      <c r="H215" s="127"/>
      <c r="I215" s="111"/>
      <c r="J215" s="128"/>
      <c r="K215" s="129"/>
      <c r="L215" s="111"/>
      <c r="M215" s="129"/>
      <c r="N215" s="170"/>
      <c r="O215" s="170"/>
      <c r="P215" s="111"/>
      <c r="Q215" s="111"/>
      <c r="R215" s="111"/>
      <c r="S215" s="111"/>
      <c r="T215" s="377"/>
      <c r="U215" s="81"/>
    </row>
    <row r="216" spans="1:21" x14ac:dyDescent="0.35">
      <c r="A216" s="1117"/>
      <c r="B216" s="412">
        <v>5</v>
      </c>
      <c r="C216" s="119"/>
      <c r="D216" s="120"/>
      <c r="E216" s="112"/>
      <c r="F216" s="119"/>
      <c r="G216" s="121"/>
      <c r="H216" s="127"/>
      <c r="I216" s="111"/>
      <c r="J216" s="128"/>
      <c r="K216" s="129"/>
      <c r="L216" s="111"/>
      <c r="M216" s="129"/>
      <c r="N216" s="170"/>
      <c r="O216" s="170"/>
      <c r="P216" s="111"/>
      <c r="Q216" s="111"/>
      <c r="R216" s="111"/>
      <c r="S216" s="111"/>
      <c r="T216" s="377"/>
      <c r="U216" s="81"/>
    </row>
    <row r="217" spans="1:21" x14ac:dyDescent="0.35">
      <c r="A217" s="1117"/>
      <c r="B217" s="412">
        <v>6</v>
      </c>
      <c r="C217" s="119"/>
      <c r="D217" s="120"/>
      <c r="E217" s="112"/>
      <c r="F217" s="119"/>
      <c r="G217" s="121"/>
      <c r="H217" s="127"/>
      <c r="I217" s="111"/>
      <c r="J217" s="128"/>
      <c r="K217" s="129"/>
      <c r="L217" s="111"/>
      <c r="M217" s="129"/>
      <c r="N217" s="170"/>
      <c r="O217" s="170"/>
      <c r="P217" s="111"/>
      <c r="Q217" s="111"/>
      <c r="R217" s="111"/>
      <c r="S217" s="111"/>
      <c r="T217" s="377"/>
      <c r="U217" s="81"/>
    </row>
    <row r="218" spans="1:21" x14ac:dyDescent="0.35">
      <c r="A218" s="1117"/>
      <c r="B218" s="412">
        <v>7</v>
      </c>
      <c r="C218" s="119"/>
      <c r="D218" s="120"/>
      <c r="E218" s="112"/>
      <c r="F218" s="119"/>
      <c r="G218" s="121"/>
      <c r="H218" s="127"/>
      <c r="I218" s="111"/>
      <c r="J218" s="128"/>
      <c r="K218" s="129"/>
      <c r="L218" s="111"/>
      <c r="M218" s="129"/>
      <c r="N218" s="170"/>
      <c r="O218" s="170"/>
      <c r="P218" s="111"/>
      <c r="Q218" s="111"/>
      <c r="R218" s="111"/>
      <c r="S218" s="111"/>
      <c r="T218" s="377"/>
      <c r="U218" s="81"/>
    </row>
    <row r="219" spans="1:21" x14ac:dyDescent="0.35">
      <c r="A219" s="1117"/>
      <c r="B219" s="412">
        <v>8</v>
      </c>
      <c r="C219" s="119"/>
      <c r="D219" s="120"/>
      <c r="E219" s="112"/>
      <c r="F219" s="119"/>
      <c r="G219" s="121"/>
      <c r="H219" s="127"/>
      <c r="I219" s="111"/>
      <c r="J219" s="128"/>
      <c r="K219" s="129"/>
      <c r="L219" s="111"/>
      <c r="M219" s="129"/>
      <c r="N219" s="170"/>
      <c r="O219" s="170"/>
      <c r="P219" s="111"/>
      <c r="Q219" s="111"/>
      <c r="R219" s="111"/>
      <c r="S219" s="111"/>
      <c r="T219" s="377"/>
      <c r="U219" s="81"/>
    </row>
    <row r="220" spans="1:21" x14ac:dyDescent="0.35">
      <c r="A220" s="1117"/>
      <c r="B220" s="412">
        <v>9</v>
      </c>
      <c r="C220" s="119"/>
      <c r="D220" s="120"/>
      <c r="E220" s="112"/>
      <c r="F220" s="119"/>
      <c r="G220" s="121"/>
      <c r="H220" s="127"/>
      <c r="I220" s="111"/>
      <c r="J220" s="128"/>
      <c r="K220" s="129"/>
      <c r="L220" s="111"/>
      <c r="M220" s="129"/>
      <c r="N220" s="170"/>
      <c r="O220" s="170"/>
      <c r="P220" s="111"/>
      <c r="Q220" s="111"/>
      <c r="R220" s="111"/>
      <c r="S220" s="111"/>
      <c r="T220" s="377"/>
      <c r="U220" s="81"/>
    </row>
    <row r="221" spans="1:21" ht="15" thickBot="1" x14ac:dyDescent="0.4">
      <c r="A221" s="1118"/>
      <c r="B221" s="413">
        <v>10</v>
      </c>
      <c r="C221" s="147"/>
      <c r="D221" s="148"/>
      <c r="E221" s="149"/>
      <c r="F221" s="147"/>
      <c r="G221" s="150"/>
      <c r="H221" s="416"/>
      <c r="I221" s="152"/>
      <c r="J221" s="153"/>
      <c r="K221" s="154"/>
      <c r="L221" s="152"/>
      <c r="M221" s="154"/>
      <c r="N221" s="171"/>
      <c r="O221" s="171"/>
      <c r="P221" s="152"/>
      <c r="Q221" s="152"/>
      <c r="R221" s="152"/>
      <c r="S221" s="152"/>
      <c r="T221" s="378"/>
      <c r="U221" s="81"/>
    </row>
    <row r="222" spans="1:21" ht="29.5" thickBot="1" x14ac:dyDescent="0.4">
      <c r="A222" s="144"/>
      <c r="B222" s="12"/>
      <c r="C222" s="12"/>
      <c r="D222" s="12"/>
      <c r="E222" s="544" t="s">
        <v>388</v>
      </c>
      <c r="F222" s="545">
        <f>COUNTA(F212:F221)</f>
        <v>0</v>
      </c>
      <c r="G222" s="546">
        <f>COUNTA(G212:G221)</f>
        <v>0</v>
      </c>
      <c r="H222" s="145"/>
      <c r="I222" s="145"/>
      <c r="J222" s="597" t="s">
        <v>627</v>
      </c>
      <c r="K222" s="599">
        <f>COUNTIF(K212:K221,"&lt;=31/12/2024")</f>
        <v>0</v>
      </c>
      <c r="L222" s="145"/>
      <c r="M222" s="155" t="s">
        <v>428</v>
      </c>
      <c r="N222" s="168">
        <f>SUM(N212:N221)</f>
        <v>0</v>
      </c>
      <c r="O222" s="169">
        <f>SUM(O212:O221)</f>
        <v>0</v>
      </c>
      <c r="P222" s="12"/>
      <c r="R222" s="12"/>
      <c r="S222" s="12"/>
      <c r="T222" s="143"/>
      <c r="U222" s="160"/>
    </row>
    <row r="223" spans="1:21" ht="15" thickBot="1" x14ac:dyDescent="0.4">
      <c r="A223" s="161"/>
      <c r="B223" s="85"/>
      <c r="C223" s="64"/>
      <c r="D223" s="64"/>
      <c r="E223" s="64"/>
      <c r="F223" s="85"/>
      <c r="G223" s="64"/>
      <c r="H223" s="64"/>
      <c r="I223" s="85"/>
      <c r="J223" s="85"/>
      <c r="K223" s="64"/>
      <c r="L223" s="64"/>
      <c r="M223" s="64"/>
      <c r="N223" s="64"/>
      <c r="O223" s="64"/>
      <c r="P223" s="64"/>
      <c r="Q223" s="64"/>
      <c r="R223" s="64"/>
      <c r="S223" s="162"/>
      <c r="T223" s="64"/>
      <c r="U223" s="86"/>
    </row>
  </sheetData>
  <sheetProtection password="8721" sheet="1" objects="1" scenarios="1"/>
  <mergeCells count="191">
    <mergeCell ref="A1:X1"/>
    <mergeCell ref="A18:D18"/>
    <mergeCell ref="E18:H18"/>
    <mergeCell ref="J18:K18"/>
    <mergeCell ref="L18:M18"/>
    <mergeCell ref="S18:T18"/>
    <mergeCell ref="A20:A21"/>
    <mergeCell ref="B20:B21"/>
    <mergeCell ref="C20:C21"/>
    <mergeCell ref="T20:T21"/>
    <mergeCell ref="A3:T3"/>
    <mergeCell ref="A6:D6"/>
    <mergeCell ref="E6:J6"/>
    <mergeCell ref="L6:N6"/>
    <mergeCell ref="O6:T6"/>
    <mergeCell ref="B16:C16"/>
    <mergeCell ref="E16:F16"/>
    <mergeCell ref="G16:H16"/>
    <mergeCell ref="J16:K16"/>
    <mergeCell ref="L16:M16"/>
    <mergeCell ref="S16:T16"/>
    <mergeCell ref="A8:T8"/>
    <mergeCell ref="A10:D11"/>
    <mergeCell ref="E10:H11"/>
    <mergeCell ref="J10:N10"/>
    <mergeCell ref="O10:P11"/>
    <mergeCell ref="J11:N11"/>
    <mergeCell ref="S35:T35"/>
    <mergeCell ref="A37:D37"/>
    <mergeCell ref="E37:H37"/>
    <mergeCell ref="J37:K37"/>
    <mergeCell ref="L37:M37"/>
    <mergeCell ref="S37:T37"/>
    <mergeCell ref="A22:A31"/>
    <mergeCell ref="B35:C35"/>
    <mergeCell ref="E35:F35"/>
    <mergeCell ref="G35:H35"/>
    <mergeCell ref="J35:K35"/>
    <mergeCell ref="L35:M35"/>
    <mergeCell ref="A13:D13"/>
    <mergeCell ref="E13:H13"/>
    <mergeCell ref="J13:M13"/>
    <mergeCell ref="S54:T54"/>
    <mergeCell ref="A56:D56"/>
    <mergeCell ref="E56:H56"/>
    <mergeCell ref="J56:K56"/>
    <mergeCell ref="L56:M56"/>
    <mergeCell ref="S56:T56"/>
    <mergeCell ref="A39:A40"/>
    <mergeCell ref="B39:B40"/>
    <mergeCell ref="C39:C40"/>
    <mergeCell ref="T39:T40"/>
    <mergeCell ref="A41:A50"/>
    <mergeCell ref="B54:C54"/>
    <mergeCell ref="E54:F54"/>
    <mergeCell ref="G54:H54"/>
    <mergeCell ref="J54:K54"/>
    <mergeCell ref="L54:M54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T58:T59"/>
    <mergeCell ref="A60:A69"/>
    <mergeCell ref="B73:C73"/>
    <mergeCell ref="E73:F73"/>
    <mergeCell ref="G73:H73"/>
    <mergeCell ref="J73:K73"/>
    <mergeCell ref="L73:M73"/>
    <mergeCell ref="S92:T92"/>
    <mergeCell ref="A94:D94"/>
    <mergeCell ref="E94:H94"/>
    <mergeCell ref="J94:K94"/>
    <mergeCell ref="L94:M94"/>
    <mergeCell ref="S94:T94"/>
    <mergeCell ref="A77:A78"/>
    <mergeCell ref="B77:B78"/>
    <mergeCell ref="C77:C78"/>
    <mergeCell ref="T77:T78"/>
    <mergeCell ref="A79:A88"/>
    <mergeCell ref="B92:C92"/>
    <mergeCell ref="E92:F92"/>
    <mergeCell ref="G92:H92"/>
    <mergeCell ref="J92:K92"/>
    <mergeCell ref="L92:M92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T96:T97"/>
    <mergeCell ref="A115:A116"/>
    <mergeCell ref="B115:B116"/>
    <mergeCell ref="C115:C116"/>
    <mergeCell ref="A117:A126"/>
    <mergeCell ref="B130:C130"/>
    <mergeCell ref="E130:F130"/>
    <mergeCell ref="G111:H111"/>
    <mergeCell ref="J111:K111"/>
    <mergeCell ref="L111:M111"/>
    <mergeCell ref="G130:H130"/>
    <mergeCell ref="J130:K130"/>
    <mergeCell ref="L130:M130"/>
    <mergeCell ref="S130:T130"/>
    <mergeCell ref="A132:D132"/>
    <mergeCell ref="E132:H132"/>
    <mergeCell ref="J132:K132"/>
    <mergeCell ref="L132:M132"/>
    <mergeCell ref="S132:T132"/>
    <mergeCell ref="S149:T149"/>
    <mergeCell ref="A151:D151"/>
    <mergeCell ref="E151:H151"/>
    <mergeCell ref="J151:K151"/>
    <mergeCell ref="L151:M151"/>
    <mergeCell ref="S151:T151"/>
    <mergeCell ref="A134:A135"/>
    <mergeCell ref="B134:B135"/>
    <mergeCell ref="C134:C135"/>
    <mergeCell ref="A136:A145"/>
    <mergeCell ref="B149:C149"/>
    <mergeCell ref="E149:F149"/>
    <mergeCell ref="A153:A154"/>
    <mergeCell ref="B153:B154"/>
    <mergeCell ref="C153:C154"/>
    <mergeCell ref="A155:A164"/>
    <mergeCell ref="B168:C168"/>
    <mergeCell ref="E168:F168"/>
    <mergeCell ref="G149:H149"/>
    <mergeCell ref="J149:K149"/>
    <mergeCell ref="L149:M149"/>
    <mergeCell ref="G168:H168"/>
    <mergeCell ref="J168:K168"/>
    <mergeCell ref="L168:M168"/>
    <mergeCell ref="E189:H189"/>
    <mergeCell ref="J189:K189"/>
    <mergeCell ref="L189:M189"/>
    <mergeCell ref="S189:T189"/>
    <mergeCell ref="A172:A173"/>
    <mergeCell ref="B172:B173"/>
    <mergeCell ref="C172:C173"/>
    <mergeCell ref="A174:A183"/>
    <mergeCell ref="B187:C187"/>
    <mergeCell ref="E187:F187"/>
    <mergeCell ref="A212:A221"/>
    <mergeCell ref="G206:H206"/>
    <mergeCell ref="J206:K206"/>
    <mergeCell ref="L206:M206"/>
    <mergeCell ref="S206:T206"/>
    <mergeCell ref="A208:D208"/>
    <mergeCell ref="E208:H208"/>
    <mergeCell ref="J208:K208"/>
    <mergeCell ref="L208:M208"/>
    <mergeCell ref="S208:T208"/>
    <mergeCell ref="B206:C206"/>
    <mergeCell ref="E206:F206"/>
    <mergeCell ref="T115:T116"/>
    <mergeCell ref="T134:T135"/>
    <mergeCell ref="T153:T154"/>
    <mergeCell ref="T172:T173"/>
    <mergeCell ref="T191:T192"/>
    <mergeCell ref="T210:T211"/>
    <mergeCell ref="A210:A211"/>
    <mergeCell ref="B210:B211"/>
    <mergeCell ref="C210:C211"/>
    <mergeCell ref="A191:A192"/>
    <mergeCell ref="B191:B192"/>
    <mergeCell ref="C191:C192"/>
    <mergeCell ref="A193:A202"/>
    <mergeCell ref="G187:H187"/>
    <mergeCell ref="J187:K187"/>
    <mergeCell ref="L187:M187"/>
    <mergeCell ref="S168:T168"/>
    <mergeCell ref="A170:D170"/>
    <mergeCell ref="E170:H170"/>
    <mergeCell ref="J170:K170"/>
    <mergeCell ref="L170:M170"/>
    <mergeCell ref="S170:T170"/>
    <mergeCell ref="S187:T187"/>
    <mergeCell ref="A189:D189"/>
  </mergeCells>
  <dataValidations count="6">
    <dataValidation type="list" allowBlank="1" showInputMessage="1" showErrorMessage="1" sqref="B17:C17 B36:C36 B55:C55 B74:C74 B93:C93 B112:C112 B131:C131 B150:C150 B169:C169 B188:C188 B207:C207" xr:uid="{00000000-0002-0000-0A00-000000000000}">
      <formula1>$D$20:$D$39</formula1>
    </dataValidation>
    <dataValidation type="list" allowBlank="1" showInputMessage="1" showErrorMessage="1" sqref="R155:S164 R174:S183 R212:S221 R98:S107 R79:S88 R117:S126 R136:S145 R193:S202 R41:S50 R60:S69 R22:S31" xr:uid="{00000000-0002-0000-0A00-000001000000}">
      <formula1>"si,"</formula1>
    </dataValidation>
    <dataValidation type="list" allowBlank="1" showInputMessage="1" showErrorMessage="1" sqref="E22:E31 E155:E164 E174:E183 E193:E202 E41:E50 E60:E69 E79:E88 E98:E107 E117:E126 E136:E145 E212:E221" xr:uid="{00000000-0002-0000-0A00-000002000000}">
      <formula1>"urbano,suburbano"</formula1>
    </dataValidation>
    <dataValidation allowBlank="1" showInputMessage="1" showErrorMessage="1" prompt="Inserire il riferimento corretto da piano di investimento (es.m1,e.1. ecc.)_x000a_" sqref="A20:A21 A172:A173 A191:A192 A39:A40 A58:A59 A77:A78 A96:A97 A115:A116 A134:A135 A153:A154 A210:A211" xr:uid="{00000000-0002-0000-0A00-000003000000}"/>
    <dataValidation type="list" allowBlank="1" showInputMessage="1" showErrorMessage="1" sqref="H155:H164 H136:H145 H117:H126 H98:H107 H79:H88 H60:H69 H193:H202 H41:H50 H22:H31 H174:H183 H212:H221" xr:uid="{00000000-0002-0000-0A00-000004000000}">
      <formula1>"idrogeno"</formula1>
    </dataValidation>
    <dataValidation type="list" allowBlank="1" showInputMessage="1" showErrorMessage="1" sqref="I22:I31 I41:I50 I60:I69 I79:I88 I98:I107 I117:I126 I136:I145 I155:I164 I174:I183 I193:I202 I212:I221" xr:uid="{00000000-0002-0000-0A00-000005000000}">
      <formula1>"classe I, classe A"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A00-000006000000}">
          <x14:formula1>
            <xm:f>'sub_Urbano.Piano inv. forn'!$D$126:$D$145</xm:f>
          </x14:formula1>
          <xm:sqref>B35:C35 B54:C54 B73:C73 B92:C92 B111:C111 B130:C130 B149:C149 B168:C168 B187:C187 B206:C206 B16:C16</xm:sqref>
        </x14:dataValidation>
        <x14:dataValidation type="list" allowBlank="1" showInputMessage="1" showErrorMessage="1" prompt="Scegliere la regione beneficiaria dal menù a tendina_x000a_" xr:uid="{00000000-0002-0000-0A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-0.249977111117893"/>
  </sheetPr>
  <dimension ref="A1:X223"/>
  <sheetViews>
    <sheetView topLeftCell="J4" workbookViewId="0">
      <selection activeCell="B73" sqref="B73:C73"/>
    </sheetView>
  </sheetViews>
  <sheetFormatPr defaultColWidth="8.7265625" defaultRowHeight="14.5" x14ac:dyDescent="0.35"/>
  <cols>
    <col min="1" max="1" width="14.1796875" style="113" customWidth="1"/>
    <col min="2" max="2" width="7.1796875" style="628" customWidth="1"/>
    <col min="3" max="3" width="10.26953125" style="102" customWidth="1"/>
    <col min="4" max="4" width="11.453125" style="102" customWidth="1"/>
    <col min="5" max="5" width="17.54296875" style="102" customWidth="1"/>
    <col min="6" max="6" width="9" style="628" bestFit="1" customWidth="1"/>
    <col min="7" max="7" width="22.81640625" style="102" customWidth="1"/>
    <col min="8" max="8" width="18.26953125" style="102" customWidth="1"/>
    <col min="9" max="9" width="11.7265625" style="628" bestFit="1" customWidth="1"/>
    <col min="10" max="10" width="22.26953125" style="628" customWidth="1"/>
    <col min="11" max="11" width="12.26953125" style="102" customWidth="1"/>
    <col min="12" max="12" width="15.81640625" style="102" customWidth="1"/>
    <col min="13" max="13" width="16.26953125" style="102" customWidth="1"/>
    <col min="14" max="14" width="15.81640625" style="102" customWidth="1"/>
    <col min="15" max="15" width="24.54296875" style="102" customWidth="1"/>
    <col min="16" max="16" width="30.26953125" style="102" customWidth="1"/>
    <col min="17" max="17" width="21.1796875" style="102" bestFit="1" customWidth="1"/>
    <col min="18" max="18" width="22.1796875" style="102" customWidth="1"/>
    <col min="19" max="19" width="13.453125" style="102" customWidth="1"/>
    <col min="20" max="20" width="18.7265625" style="102" customWidth="1"/>
    <col min="21" max="21" width="9.54296875" style="102" customWidth="1"/>
    <col min="22" max="22" width="18.7265625" style="102" customWidth="1"/>
    <col min="23" max="23" width="12.81640625" style="102" bestFit="1" customWidth="1"/>
    <col min="24" max="24" width="15.1796875" style="102" bestFit="1" customWidth="1"/>
    <col min="25" max="25" width="15.1796875" style="102" customWidth="1"/>
    <col min="26" max="26" width="15.7265625" style="102" customWidth="1"/>
    <col min="27" max="16384" width="8.7265625" style="102"/>
  </cols>
  <sheetData>
    <row r="1" spans="1:24" ht="35.25" customHeight="1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60"/>
    </row>
    <row r="2" spans="1:24" ht="23" thickBot="1" x14ac:dyDescent="0.4">
      <c r="A2" s="627"/>
      <c r="B2" s="627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P2" s="627"/>
      <c r="Q2" s="627"/>
      <c r="R2" s="627"/>
      <c r="S2" s="627"/>
      <c r="T2" s="627"/>
      <c r="U2" s="627"/>
      <c r="V2" s="627"/>
      <c r="W2" s="627"/>
      <c r="X2" s="627"/>
    </row>
    <row r="3" spans="1:24" ht="21.75" customHeight="1" thickBot="1" x14ac:dyDescent="0.4">
      <c r="A3" s="816" t="s">
        <v>443</v>
      </c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817"/>
      <c r="M3" s="817"/>
      <c r="N3" s="817"/>
      <c r="O3" s="817"/>
      <c r="P3" s="817"/>
      <c r="Q3" s="817"/>
      <c r="R3" s="817"/>
      <c r="S3" s="817"/>
      <c r="T3" s="870"/>
      <c r="U3" s="104"/>
      <c r="V3" s="104"/>
      <c r="W3" s="104"/>
      <c r="X3" s="104"/>
    </row>
    <row r="4" spans="1:24" ht="17.5" x14ac:dyDescent="0.35">
      <c r="A4" s="10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</row>
    <row r="5" spans="1:24" ht="28" thickBot="1" x14ac:dyDescent="0.4">
      <c r="A5" s="102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24" ht="26.25" customHeight="1" thickBot="1" x14ac:dyDescent="0.4">
      <c r="A6" s="1046" t="s">
        <v>233</v>
      </c>
      <c r="B6" s="1047"/>
      <c r="C6" s="1047"/>
      <c r="D6" s="1048"/>
      <c r="E6" s="1049" t="s">
        <v>383</v>
      </c>
      <c r="F6" s="1050"/>
      <c r="G6" s="1050"/>
      <c r="H6" s="1050"/>
      <c r="I6" s="1050"/>
      <c r="J6" s="1051"/>
      <c r="L6" s="809" t="s">
        <v>4</v>
      </c>
      <c r="M6" s="810"/>
      <c r="N6" s="810"/>
      <c r="O6" s="1064"/>
      <c r="P6" s="1065"/>
      <c r="Q6" s="1065"/>
      <c r="R6" s="1065"/>
      <c r="S6" s="1065"/>
      <c r="T6" s="1066"/>
      <c r="U6" s="379"/>
      <c r="V6" s="379"/>
      <c r="W6" s="379"/>
      <c r="X6" s="379"/>
    </row>
    <row r="7" spans="1:24" ht="15" thickBot="1" x14ac:dyDescent="0.4"/>
    <row r="8" spans="1:24" ht="28.5" customHeight="1" thickBot="1" x14ac:dyDescent="0.4">
      <c r="A8" s="1133" t="s">
        <v>448</v>
      </c>
      <c r="B8" s="1134"/>
      <c r="C8" s="1134"/>
      <c r="D8" s="1134"/>
      <c r="E8" s="1134"/>
      <c r="F8" s="1134"/>
      <c r="G8" s="1134"/>
      <c r="H8" s="1134"/>
      <c r="I8" s="1134"/>
      <c r="J8" s="1134"/>
      <c r="K8" s="1134"/>
      <c r="L8" s="1134"/>
      <c r="M8" s="1134"/>
      <c r="N8" s="1134"/>
      <c r="O8" s="1134"/>
      <c r="P8" s="1134"/>
      <c r="Q8" s="1134"/>
      <c r="R8" s="1134"/>
      <c r="S8" s="1134"/>
      <c r="T8" s="1135"/>
    </row>
    <row r="9" spans="1:24" ht="12.75" customHeight="1" thickBot="1" x14ac:dyDescent="0.4">
      <c r="A9" s="193"/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</row>
    <row r="10" spans="1:24" ht="17.5" x14ac:dyDescent="0.35">
      <c r="A10" s="1136" t="s">
        <v>449</v>
      </c>
      <c r="B10" s="1137"/>
      <c r="C10" s="1137"/>
      <c r="D10" s="1138"/>
      <c r="E10" s="1087">
        <f>N32+N51+N70+N89+N108+N127+N146+N165+N184+N203+N222</f>
        <v>0</v>
      </c>
      <c r="F10" s="1088"/>
      <c r="G10" s="1088"/>
      <c r="H10" s="1089"/>
      <c r="I10" s="102"/>
      <c r="J10" s="1113" t="s">
        <v>439</v>
      </c>
      <c r="K10" s="1115"/>
      <c r="L10" s="1115"/>
      <c r="M10" s="1115"/>
      <c r="N10" s="1115"/>
      <c r="O10" s="1042">
        <f>O32+O51+O70+O89+O108+O127+O146+O165+O184+O203+O222</f>
        <v>0</v>
      </c>
      <c r="P10" s="1043"/>
      <c r="Q10" s="193"/>
      <c r="R10" s="193"/>
      <c r="S10" s="193"/>
      <c r="T10" s="193"/>
    </row>
    <row r="11" spans="1:24" ht="15" thickBot="1" x14ac:dyDescent="0.4">
      <c r="A11" s="1139"/>
      <c r="B11" s="1140"/>
      <c r="C11" s="1140"/>
      <c r="D11" s="1141"/>
      <c r="E11" s="1090"/>
      <c r="F11" s="1091"/>
      <c r="G11" s="1091"/>
      <c r="H11" s="1092"/>
      <c r="I11" s="102"/>
      <c r="J11" s="1128" t="s">
        <v>387</v>
      </c>
      <c r="K11" s="1129"/>
      <c r="L11" s="1129"/>
      <c r="M11" s="1129"/>
      <c r="N11" s="1129"/>
      <c r="O11" s="1044"/>
      <c r="P11" s="1045"/>
    </row>
    <row r="12" spans="1:24" ht="15" thickBot="1" x14ac:dyDescent="0.4">
      <c r="A12" s="194"/>
      <c r="B12" s="195"/>
      <c r="C12" s="195"/>
      <c r="D12" s="195"/>
      <c r="E12" s="196"/>
      <c r="F12" s="196"/>
      <c r="G12" s="196"/>
      <c r="H12" s="196"/>
      <c r="I12" s="102"/>
      <c r="J12" s="197"/>
      <c r="K12" s="197"/>
      <c r="L12" s="197"/>
      <c r="M12" s="197"/>
      <c r="N12" s="197"/>
      <c r="O12" s="166"/>
      <c r="P12" s="166"/>
    </row>
    <row r="13" spans="1:24" ht="15" thickBot="1" x14ac:dyDescent="0.4">
      <c r="A13" s="1130" t="s">
        <v>431</v>
      </c>
      <c r="B13" s="1131"/>
      <c r="C13" s="1131"/>
      <c r="D13" s="1132"/>
      <c r="E13" s="1073">
        <f>F32+F51+F70+F89+F108+F127+F146+F165+F184+F203+F222</f>
        <v>0</v>
      </c>
      <c r="F13" s="1074"/>
      <c r="G13" s="1074"/>
      <c r="H13" s="1075"/>
      <c r="I13" s="102"/>
      <c r="J13" s="1130" t="s">
        <v>626</v>
      </c>
      <c r="K13" s="1131"/>
      <c r="L13" s="1131"/>
      <c r="M13" s="1132"/>
      <c r="N13" s="656">
        <f>K51+K70+K89+K108+K127+K146+K165+K184+K203+K222+K32</f>
        <v>0</v>
      </c>
      <c r="O13" s="166"/>
      <c r="P13" s="166"/>
    </row>
    <row r="14" spans="1:24" ht="15" thickBot="1" x14ac:dyDescent="0.4">
      <c r="A14" s="194"/>
      <c r="B14" s="195"/>
      <c r="C14" s="195"/>
      <c r="D14" s="195"/>
      <c r="E14" s="196"/>
      <c r="F14" s="196"/>
      <c r="G14" s="196"/>
      <c r="H14" s="196"/>
      <c r="I14" s="102"/>
      <c r="J14" s="197"/>
      <c r="K14" s="197"/>
      <c r="L14" s="197"/>
      <c r="M14" s="197"/>
      <c r="N14" s="197"/>
      <c r="O14" s="166"/>
      <c r="P14" s="166"/>
    </row>
    <row r="15" spans="1:24" ht="31.5" customHeight="1" thickBot="1" x14ac:dyDescent="0.4">
      <c r="A15" s="629"/>
      <c r="B15" s="630"/>
      <c r="C15" s="631"/>
      <c r="D15" s="631"/>
      <c r="E15" s="631"/>
      <c r="F15" s="630"/>
      <c r="G15" s="631"/>
      <c r="H15" s="631"/>
      <c r="I15" s="630"/>
      <c r="J15" s="630"/>
      <c r="K15" s="631"/>
      <c r="L15" s="631"/>
      <c r="M15" s="631"/>
      <c r="N15" s="631"/>
      <c r="O15" s="631"/>
      <c r="P15" s="631"/>
      <c r="Q15" s="631"/>
      <c r="R15" s="631"/>
      <c r="S15" s="631"/>
      <c r="T15" s="631"/>
      <c r="U15" s="632"/>
    </row>
    <row r="16" spans="1:24" ht="33.75" customHeight="1" thickBot="1" x14ac:dyDescent="0.4">
      <c r="A16" s="404" t="s">
        <v>9</v>
      </c>
      <c r="B16" s="1023" t="s">
        <v>145</v>
      </c>
      <c r="C16" s="1024"/>
      <c r="E16" s="1119" t="s">
        <v>389</v>
      </c>
      <c r="F16" s="1120"/>
      <c r="G16" s="1027">
        <f>VLOOKUP(B16,'EXTRAUrbano.Piano inv. forn '!$D$119:$AB$144,3,FALSE)</f>
        <v>0</v>
      </c>
      <c r="H16" s="1028"/>
      <c r="I16" s="102"/>
      <c r="J16" s="1119" t="s">
        <v>390</v>
      </c>
      <c r="K16" s="1120"/>
      <c r="L16" s="1027">
        <f>VLOOKUP(B16,'EXTRAUrbano.Piano inv. forn '!$D$119:$AB$144,4,FALSE)</f>
        <v>0</v>
      </c>
      <c r="M16" s="1028"/>
      <c r="O16" s="409" t="s">
        <v>391</v>
      </c>
      <c r="P16" s="633"/>
      <c r="R16" s="410" t="s">
        <v>392</v>
      </c>
      <c r="S16" s="1029"/>
      <c r="T16" s="1030"/>
      <c r="U16" s="634"/>
    </row>
    <row r="17" spans="1:22" ht="13.5" customHeight="1" thickBot="1" x14ac:dyDescent="0.4">
      <c r="A17" s="157"/>
      <c r="B17" s="114"/>
      <c r="C17" s="114"/>
      <c r="E17" s="115"/>
      <c r="F17" s="115"/>
      <c r="G17" s="116"/>
      <c r="H17" s="116"/>
      <c r="I17" s="102"/>
      <c r="J17" s="115"/>
      <c r="K17" s="115"/>
      <c r="L17" s="116"/>
      <c r="M17" s="116"/>
      <c r="O17" s="117"/>
      <c r="R17" s="113"/>
      <c r="S17" s="605"/>
      <c r="U17" s="158"/>
      <c r="V17" s="605"/>
    </row>
    <row r="18" spans="1:22" ht="33.75" customHeight="1" thickBot="1" x14ac:dyDescent="0.4">
      <c r="A18" s="1123" t="s">
        <v>393</v>
      </c>
      <c r="B18" s="1124"/>
      <c r="C18" s="1124"/>
      <c r="D18" s="1125"/>
      <c r="E18" s="1034">
        <f>VLOOKUP(B16,'EXTRAUrbano.Piano inv. forn '!$D$119:$AB$144,17,FALSE)</f>
        <v>0</v>
      </c>
      <c r="F18" s="1035"/>
      <c r="G18" s="1035"/>
      <c r="H18" s="1036"/>
      <c r="I18" s="102"/>
      <c r="J18" s="1126" t="s">
        <v>394</v>
      </c>
      <c r="K18" s="1127"/>
      <c r="L18" s="1034">
        <f>VLOOKUP(B16,'EXTRAUrbano.Piano inv. forn '!$D$119:$AB$144,19,FALSE)</f>
        <v>0</v>
      </c>
      <c r="M18" s="1036"/>
      <c r="N18" s="141"/>
      <c r="O18" s="410" t="s">
        <v>395</v>
      </c>
      <c r="P18" s="163">
        <f>L18+E18</f>
        <v>0</v>
      </c>
      <c r="R18" s="410" t="s">
        <v>396</v>
      </c>
      <c r="S18" s="1029"/>
      <c r="T18" s="1030"/>
      <c r="U18" s="158"/>
      <c r="V18" s="605"/>
    </row>
    <row r="19" spans="1:22" ht="21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02"/>
      <c r="J19" s="115"/>
      <c r="K19" s="115"/>
      <c r="L19" s="166"/>
      <c r="M19" s="166"/>
      <c r="N19" s="141"/>
      <c r="O19" s="113"/>
      <c r="P19" s="141"/>
      <c r="R19" s="113"/>
      <c r="S19" s="114"/>
      <c r="T19" s="114"/>
      <c r="U19" s="158"/>
      <c r="V19" s="605"/>
    </row>
    <row r="20" spans="1:22" s="195" customFormat="1" ht="72" customHeight="1" x14ac:dyDescent="0.35">
      <c r="A20" s="1113" t="s">
        <v>397</v>
      </c>
      <c r="B20" s="1115" t="s">
        <v>398</v>
      </c>
      <c r="C20" s="1115" t="s">
        <v>399</v>
      </c>
      <c r="D20" s="405" t="s">
        <v>400</v>
      </c>
      <c r="E20" s="406" t="s">
        <v>401</v>
      </c>
      <c r="F20" s="405" t="s">
        <v>402</v>
      </c>
      <c r="G20" s="405" t="s">
        <v>403</v>
      </c>
      <c r="H20" s="407" t="s">
        <v>347</v>
      </c>
      <c r="I20" s="407" t="s">
        <v>404</v>
      </c>
      <c r="J20" s="407" t="s">
        <v>405</v>
      </c>
      <c r="K20" s="407" t="s">
        <v>406</v>
      </c>
      <c r="L20" s="407" t="s">
        <v>407</v>
      </c>
      <c r="M20" s="407" t="s">
        <v>408</v>
      </c>
      <c r="N20" s="407" t="s">
        <v>409</v>
      </c>
      <c r="O20" s="407" t="s">
        <v>410</v>
      </c>
      <c r="P20" s="407" t="s">
        <v>411</v>
      </c>
      <c r="Q20" s="407" t="s">
        <v>412</v>
      </c>
      <c r="R20" s="407" t="s">
        <v>413</v>
      </c>
      <c r="S20" s="407" t="s">
        <v>450</v>
      </c>
      <c r="T20" s="1111" t="s">
        <v>415</v>
      </c>
      <c r="U20" s="635"/>
    </row>
    <row r="21" spans="1:22" s="195" customFormat="1" ht="45" customHeight="1" thickBot="1" x14ac:dyDescent="0.4">
      <c r="A21" s="1114"/>
      <c r="B21" s="1116"/>
      <c r="C21" s="1116"/>
      <c r="D21" s="408" t="s">
        <v>416</v>
      </c>
      <c r="E21" s="408" t="s">
        <v>432</v>
      </c>
      <c r="F21" s="408" t="s">
        <v>418</v>
      </c>
      <c r="G21" s="408" t="s">
        <v>418</v>
      </c>
      <c r="H21" s="408" t="s">
        <v>80</v>
      </c>
      <c r="I21" s="408" t="s">
        <v>451</v>
      </c>
      <c r="J21" s="408" t="s">
        <v>420</v>
      </c>
      <c r="K21" s="408" t="s">
        <v>421</v>
      </c>
      <c r="L21" s="408" t="s">
        <v>422</v>
      </c>
      <c r="M21" s="408" t="s">
        <v>421</v>
      </c>
      <c r="N21" s="408" t="s">
        <v>423</v>
      </c>
      <c r="O21" s="408" t="s">
        <v>387</v>
      </c>
      <c r="P21" s="408" t="s">
        <v>424</v>
      </c>
      <c r="Q21" s="408" t="s">
        <v>425</v>
      </c>
      <c r="R21" s="408" t="s">
        <v>426</v>
      </c>
      <c r="S21" s="408" t="s">
        <v>426</v>
      </c>
      <c r="T21" s="1112"/>
      <c r="U21" s="635"/>
    </row>
    <row r="22" spans="1:22" ht="15" customHeight="1" x14ac:dyDescent="0.35">
      <c r="A22" s="1117" t="str">
        <f>B16</f>
        <v>EXTRA-urb.i.1</v>
      </c>
      <c r="B22" s="411">
        <v>1</v>
      </c>
      <c r="C22" s="213"/>
      <c r="D22" s="125"/>
      <c r="E22" s="125"/>
      <c r="F22" s="213"/>
      <c r="G22" s="637"/>
      <c r="H22" s="127"/>
      <c r="I22" s="492"/>
      <c r="J22" s="638"/>
      <c r="K22" s="639"/>
      <c r="L22" s="492"/>
      <c r="M22" s="639"/>
      <c r="N22" s="179"/>
      <c r="O22" s="179"/>
      <c r="P22" s="492"/>
      <c r="Q22" s="492"/>
      <c r="R22" s="492"/>
      <c r="S22" s="492"/>
      <c r="T22" s="640"/>
      <c r="U22" s="634"/>
    </row>
    <row r="23" spans="1:22" x14ac:dyDescent="0.35">
      <c r="A23" s="1117"/>
      <c r="B23" s="412">
        <v>2</v>
      </c>
      <c r="C23" s="122"/>
      <c r="D23" s="112"/>
      <c r="E23" s="112"/>
      <c r="F23" s="122"/>
      <c r="G23" s="641"/>
      <c r="H23" s="127"/>
      <c r="I23" s="493"/>
      <c r="J23" s="642"/>
      <c r="K23" s="643"/>
      <c r="L23" s="493"/>
      <c r="M23" s="643"/>
      <c r="N23" s="170"/>
      <c r="O23" s="170"/>
      <c r="P23" s="493"/>
      <c r="Q23" s="493" t="s">
        <v>427</v>
      </c>
      <c r="R23" s="493"/>
      <c r="S23" s="493"/>
      <c r="T23" s="644"/>
      <c r="U23" s="634"/>
    </row>
    <row r="24" spans="1:22" x14ac:dyDescent="0.35">
      <c r="A24" s="1117"/>
      <c r="B24" s="412">
        <v>3</v>
      </c>
      <c r="C24" s="122"/>
      <c r="D24" s="112"/>
      <c r="E24" s="112"/>
      <c r="F24" s="122"/>
      <c r="G24" s="641"/>
      <c r="H24" s="127"/>
      <c r="I24" s="493"/>
      <c r="J24" s="642"/>
      <c r="K24" s="643"/>
      <c r="L24" s="493"/>
      <c r="M24" s="643"/>
      <c r="N24" s="170"/>
      <c r="O24" s="170"/>
      <c r="P24" s="493"/>
      <c r="Q24" s="493"/>
      <c r="R24" s="493"/>
      <c r="S24" s="493"/>
      <c r="T24" s="644"/>
      <c r="U24" s="634"/>
    </row>
    <row r="25" spans="1:22" x14ac:dyDescent="0.35">
      <c r="A25" s="1117"/>
      <c r="B25" s="412">
        <v>4</v>
      </c>
      <c r="C25" s="122"/>
      <c r="D25" s="112"/>
      <c r="E25" s="112"/>
      <c r="F25" s="122"/>
      <c r="G25" s="641"/>
      <c r="H25" s="127"/>
      <c r="I25" s="493"/>
      <c r="J25" s="642"/>
      <c r="K25" s="643"/>
      <c r="L25" s="493"/>
      <c r="M25" s="643"/>
      <c r="N25" s="170"/>
      <c r="O25" s="170"/>
      <c r="P25" s="493"/>
      <c r="Q25" s="493"/>
      <c r="R25" s="493"/>
      <c r="S25" s="493"/>
      <c r="T25" s="644"/>
      <c r="U25" s="634"/>
    </row>
    <row r="26" spans="1:22" x14ac:dyDescent="0.35">
      <c r="A26" s="1117"/>
      <c r="B26" s="412">
        <v>5</v>
      </c>
      <c r="C26" s="122"/>
      <c r="D26" s="112"/>
      <c r="E26" s="112"/>
      <c r="F26" s="122"/>
      <c r="G26" s="641"/>
      <c r="H26" s="127"/>
      <c r="I26" s="493"/>
      <c r="J26" s="642"/>
      <c r="K26" s="643"/>
      <c r="L26" s="493"/>
      <c r="M26" s="643"/>
      <c r="N26" s="170"/>
      <c r="O26" s="170"/>
      <c r="P26" s="493"/>
      <c r="Q26" s="493"/>
      <c r="R26" s="493"/>
      <c r="S26" s="493"/>
      <c r="T26" s="644"/>
      <c r="U26" s="634"/>
    </row>
    <row r="27" spans="1:22" x14ac:dyDescent="0.35">
      <c r="A27" s="1117"/>
      <c r="B27" s="412">
        <v>6</v>
      </c>
      <c r="C27" s="122"/>
      <c r="D27" s="112"/>
      <c r="E27" s="112"/>
      <c r="F27" s="122"/>
      <c r="G27" s="641"/>
      <c r="H27" s="127"/>
      <c r="I27" s="493"/>
      <c r="J27" s="642"/>
      <c r="K27" s="643"/>
      <c r="L27" s="493"/>
      <c r="M27" s="643"/>
      <c r="N27" s="170"/>
      <c r="O27" s="170"/>
      <c r="P27" s="493"/>
      <c r="Q27" s="493"/>
      <c r="R27" s="493"/>
      <c r="S27" s="493"/>
      <c r="T27" s="644"/>
      <c r="U27" s="634"/>
    </row>
    <row r="28" spans="1:22" x14ac:dyDescent="0.35">
      <c r="A28" s="1117"/>
      <c r="B28" s="412">
        <v>7</v>
      </c>
      <c r="C28" s="122"/>
      <c r="D28" s="112"/>
      <c r="E28" s="112"/>
      <c r="F28" s="122"/>
      <c r="G28" s="641"/>
      <c r="H28" s="127"/>
      <c r="I28" s="493"/>
      <c r="J28" s="642"/>
      <c r="K28" s="643"/>
      <c r="L28" s="493"/>
      <c r="M28" s="643"/>
      <c r="N28" s="170"/>
      <c r="O28" s="170"/>
      <c r="P28" s="493"/>
      <c r="Q28" s="493"/>
      <c r="R28" s="493"/>
      <c r="S28" s="493"/>
      <c r="T28" s="644"/>
      <c r="U28" s="634"/>
    </row>
    <row r="29" spans="1:22" x14ac:dyDescent="0.35">
      <c r="A29" s="1117"/>
      <c r="B29" s="412">
        <v>8</v>
      </c>
      <c r="C29" s="122"/>
      <c r="D29" s="112"/>
      <c r="E29" s="112"/>
      <c r="F29" s="122"/>
      <c r="G29" s="641"/>
      <c r="H29" s="127"/>
      <c r="I29" s="493"/>
      <c r="J29" s="642"/>
      <c r="K29" s="643"/>
      <c r="L29" s="493"/>
      <c r="M29" s="643"/>
      <c r="N29" s="170"/>
      <c r="O29" s="170"/>
      <c r="P29" s="493"/>
      <c r="Q29" s="493"/>
      <c r="R29" s="493"/>
      <c r="S29" s="493"/>
      <c r="T29" s="644"/>
      <c r="U29" s="634"/>
    </row>
    <row r="30" spans="1:22" x14ac:dyDescent="0.35">
      <c r="A30" s="1117"/>
      <c r="B30" s="412">
        <v>9</v>
      </c>
      <c r="C30" s="122"/>
      <c r="D30" s="112"/>
      <c r="E30" s="112"/>
      <c r="F30" s="122"/>
      <c r="G30" s="641"/>
      <c r="H30" s="127"/>
      <c r="I30" s="493"/>
      <c r="J30" s="642"/>
      <c r="K30" s="643"/>
      <c r="L30" s="493"/>
      <c r="M30" s="643"/>
      <c r="N30" s="170"/>
      <c r="O30" s="170"/>
      <c r="P30" s="493"/>
      <c r="Q30" s="493"/>
      <c r="R30" s="493"/>
      <c r="S30" s="493"/>
      <c r="T30" s="644"/>
      <c r="U30" s="634"/>
    </row>
    <row r="31" spans="1:22" ht="15" thickBot="1" x14ac:dyDescent="0.4">
      <c r="A31" s="1118"/>
      <c r="B31" s="413">
        <v>10</v>
      </c>
      <c r="C31" s="151"/>
      <c r="D31" s="149"/>
      <c r="E31" s="149"/>
      <c r="F31" s="151"/>
      <c r="G31" s="645"/>
      <c r="H31" s="416"/>
      <c r="I31" s="494"/>
      <c r="J31" s="646"/>
      <c r="K31" s="647"/>
      <c r="L31" s="494"/>
      <c r="M31" s="647"/>
      <c r="N31" s="171"/>
      <c r="O31" s="171"/>
      <c r="P31" s="494"/>
      <c r="Q31" s="494"/>
      <c r="R31" s="494"/>
      <c r="S31" s="494"/>
      <c r="T31" s="648"/>
      <c r="U31" s="634"/>
    </row>
    <row r="32" spans="1:22" ht="29.5" thickBot="1" x14ac:dyDescent="0.4">
      <c r="A32" s="157"/>
      <c r="B32" s="113"/>
      <c r="C32" s="113"/>
      <c r="D32" s="113"/>
      <c r="E32" s="544" t="s">
        <v>388</v>
      </c>
      <c r="F32" s="545">
        <f>COUNTA(F22:F31)</f>
        <v>0</v>
      </c>
      <c r="G32" s="546">
        <f>COUNTA(G22:G31)</f>
        <v>0</v>
      </c>
      <c r="H32" s="649"/>
      <c r="I32" s="649"/>
      <c r="J32" s="597" t="s">
        <v>627</v>
      </c>
      <c r="K32" s="599">
        <f>COUNTIF(K22:K31,"&lt;=31/12/2024")</f>
        <v>0</v>
      </c>
      <c r="L32" s="649"/>
      <c r="M32" s="155" t="s">
        <v>428</v>
      </c>
      <c r="N32" s="168">
        <f>SUM(N22:N31)</f>
        <v>0</v>
      </c>
      <c r="O32" s="169">
        <f>SUM(O22:O31)</f>
        <v>0</v>
      </c>
      <c r="P32" s="113"/>
      <c r="R32" s="113"/>
      <c r="S32" s="113"/>
      <c r="T32" s="650"/>
      <c r="U32" s="651"/>
      <c r="V32" s="650"/>
    </row>
    <row r="33" spans="1:21" ht="15" thickBot="1" x14ac:dyDescent="0.4">
      <c r="A33" s="652"/>
      <c r="B33" s="653"/>
      <c r="C33" s="459"/>
      <c r="D33" s="459"/>
      <c r="E33" s="459"/>
      <c r="F33" s="653"/>
      <c r="G33" s="459"/>
      <c r="H33" s="459"/>
      <c r="I33" s="653"/>
      <c r="J33" s="653"/>
      <c r="K33" s="459"/>
      <c r="L33" s="459"/>
      <c r="M33" s="459"/>
      <c r="N33" s="459"/>
      <c r="O33" s="459"/>
      <c r="P33" s="459"/>
      <c r="Q33" s="459"/>
      <c r="R33" s="459"/>
      <c r="S33" s="654"/>
      <c r="T33" s="459"/>
      <c r="U33" s="655"/>
    </row>
    <row r="34" spans="1:21" ht="15" thickBot="1" x14ac:dyDescent="0.4">
      <c r="A34" s="629"/>
      <c r="B34" s="630"/>
      <c r="C34" s="631"/>
      <c r="D34" s="631"/>
      <c r="E34" s="631"/>
      <c r="F34" s="630"/>
      <c r="G34" s="631"/>
      <c r="H34" s="631"/>
      <c r="I34" s="630"/>
      <c r="J34" s="630"/>
      <c r="K34" s="631"/>
      <c r="L34" s="631"/>
      <c r="M34" s="631"/>
      <c r="N34" s="631"/>
      <c r="O34" s="631"/>
      <c r="P34" s="631"/>
      <c r="Q34" s="631"/>
      <c r="R34" s="631"/>
      <c r="S34" s="631"/>
      <c r="T34" s="631"/>
      <c r="U34" s="632"/>
    </row>
    <row r="35" spans="1:21" ht="27.65" customHeight="1" thickBot="1" x14ac:dyDescent="0.4">
      <c r="A35" s="404" t="s">
        <v>9</v>
      </c>
      <c r="B35" s="1023" t="s">
        <v>145</v>
      </c>
      <c r="C35" s="1024"/>
      <c r="E35" s="1119" t="s">
        <v>389</v>
      </c>
      <c r="F35" s="1120"/>
      <c r="G35" s="1027">
        <f>VLOOKUP(B35,'EXTRAUrbano.Piano inv. forn '!$D$119:$AB$144,3,FALSE)</f>
        <v>0</v>
      </c>
      <c r="H35" s="1028"/>
      <c r="I35" s="102"/>
      <c r="J35" s="1119" t="s">
        <v>390</v>
      </c>
      <c r="K35" s="1120"/>
      <c r="L35" s="1027">
        <f>VLOOKUP(B35,'EXTRAUrbano.Piano inv. forn '!$D$119:$AB$144,4,FALSE)</f>
        <v>0</v>
      </c>
      <c r="M35" s="1028"/>
      <c r="O35" s="409" t="s">
        <v>391</v>
      </c>
      <c r="P35" s="633"/>
      <c r="R35" s="410" t="s">
        <v>392</v>
      </c>
      <c r="S35" s="1029"/>
      <c r="T35" s="1030"/>
      <c r="U35" s="634"/>
    </row>
    <row r="36" spans="1:21" ht="15" customHeight="1" thickBot="1" x14ac:dyDescent="0.4">
      <c r="A36" s="157"/>
      <c r="B36" s="114"/>
      <c r="C36" s="114"/>
      <c r="E36" s="115"/>
      <c r="F36" s="115"/>
      <c r="G36" s="116"/>
      <c r="H36" s="116"/>
      <c r="I36" s="102"/>
      <c r="J36" s="115"/>
      <c r="K36" s="115"/>
      <c r="L36" s="116"/>
      <c r="M36" s="116"/>
      <c r="O36" s="117"/>
      <c r="R36" s="113"/>
      <c r="S36" s="605"/>
      <c r="U36" s="158"/>
    </row>
    <row r="37" spans="1:21" ht="31.5" customHeight="1" thickBot="1" x14ac:dyDescent="0.4">
      <c r="A37" s="1123" t="s">
        <v>393</v>
      </c>
      <c r="B37" s="1124"/>
      <c r="C37" s="1124"/>
      <c r="D37" s="1125"/>
      <c r="E37" s="1034">
        <f>VLOOKUP(B35,'EXTRAUrbano.Piano inv. forn '!$D$119:$AB$144,17,FALSE)</f>
        <v>0</v>
      </c>
      <c r="F37" s="1035"/>
      <c r="G37" s="1035"/>
      <c r="H37" s="1036"/>
      <c r="I37" s="102"/>
      <c r="J37" s="1126" t="s">
        <v>394</v>
      </c>
      <c r="K37" s="1127"/>
      <c r="L37" s="1034">
        <f>VLOOKUP(B35,'EXTRAUrbano.Piano inv. forn '!$D$119:$AB$144,19,FALSE)</f>
        <v>0</v>
      </c>
      <c r="M37" s="1036"/>
      <c r="N37" s="141"/>
      <c r="O37" s="410" t="s">
        <v>395</v>
      </c>
      <c r="P37" s="163">
        <f>L37+E37</f>
        <v>0</v>
      </c>
      <c r="R37" s="410" t="s">
        <v>396</v>
      </c>
      <c r="S37" s="1029"/>
      <c r="T37" s="1030"/>
      <c r="U37" s="158"/>
    </row>
    <row r="38" spans="1:21" ht="15" customHeight="1" thickBot="1" x14ac:dyDescent="0.4">
      <c r="A38" s="164"/>
      <c r="B38" s="165"/>
      <c r="C38" s="165"/>
      <c r="D38" s="165"/>
      <c r="E38" s="166"/>
      <c r="F38" s="166"/>
      <c r="G38" s="166"/>
      <c r="H38" s="166"/>
      <c r="I38" s="102"/>
      <c r="J38" s="115"/>
      <c r="K38" s="115"/>
      <c r="L38" s="166"/>
      <c r="M38" s="166"/>
      <c r="N38" s="141"/>
      <c r="O38" s="113"/>
      <c r="P38" s="141"/>
      <c r="R38" s="113"/>
      <c r="S38" s="114"/>
      <c r="T38" s="114"/>
      <c r="U38" s="634"/>
    </row>
    <row r="39" spans="1:21" ht="57" customHeight="1" x14ac:dyDescent="0.35">
      <c r="A39" s="1113" t="s">
        <v>397</v>
      </c>
      <c r="B39" s="1115" t="s">
        <v>398</v>
      </c>
      <c r="C39" s="1115" t="s">
        <v>399</v>
      </c>
      <c r="D39" s="405" t="s">
        <v>400</v>
      </c>
      <c r="E39" s="406" t="s">
        <v>401</v>
      </c>
      <c r="F39" s="405" t="s">
        <v>402</v>
      </c>
      <c r="G39" s="405" t="s">
        <v>403</v>
      </c>
      <c r="H39" s="407" t="s">
        <v>347</v>
      </c>
      <c r="I39" s="407" t="s">
        <v>404</v>
      </c>
      <c r="J39" s="407" t="s">
        <v>405</v>
      </c>
      <c r="K39" s="407" t="s">
        <v>406</v>
      </c>
      <c r="L39" s="407" t="s">
        <v>407</v>
      </c>
      <c r="M39" s="407" t="s">
        <v>408</v>
      </c>
      <c r="N39" s="407" t="s">
        <v>409</v>
      </c>
      <c r="O39" s="407" t="s">
        <v>410</v>
      </c>
      <c r="P39" s="407" t="s">
        <v>411</v>
      </c>
      <c r="Q39" s="407" t="s">
        <v>412</v>
      </c>
      <c r="R39" s="407" t="s">
        <v>413</v>
      </c>
      <c r="S39" s="407" t="s">
        <v>450</v>
      </c>
      <c r="T39" s="1111" t="s">
        <v>415</v>
      </c>
      <c r="U39" s="635"/>
    </row>
    <row r="40" spans="1:21" ht="43.5" customHeight="1" thickBot="1" x14ac:dyDescent="0.4">
      <c r="A40" s="1114"/>
      <c r="B40" s="1116"/>
      <c r="C40" s="1116"/>
      <c r="D40" s="408" t="s">
        <v>416</v>
      </c>
      <c r="E40" s="408" t="s">
        <v>432</v>
      </c>
      <c r="F40" s="408" t="s">
        <v>418</v>
      </c>
      <c r="G40" s="408" t="s">
        <v>418</v>
      </c>
      <c r="H40" s="408" t="s">
        <v>80</v>
      </c>
      <c r="I40" s="408" t="s">
        <v>451</v>
      </c>
      <c r="J40" s="408" t="s">
        <v>420</v>
      </c>
      <c r="K40" s="408" t="s">
        <v>421</v>
      </c>
      <c r="L40" s="408" t="s">
        <v>422</v>
      </c>
      <c r="M40" s="408" t="s">
        <v>421</v>
      </c>
      <c r="N40" s="408" t="s">
        <v>423</v>
      </c>
      <c r="O40" s="408" t="s">
        <v>387</v>
      </c>
      <c r="P40" s="408" t="s">
        <v>424</v>
      </c>
      <c r="Q40" s="408" t="s">
        <v>425</v>
      </c>
      <c r="R40" s="408" t="s">
        <v>426</v>
      </c>
      <c r="S40" s="408" t="s">
        <v>426</v>
      </c>
      <c r="T40" s="1112"/>
      <c r="U40" s="635"/>
    </row>
    <row r="41" spans="1:21" x14ac:dyDescent="0.35">
      <c r="A41" s="1117" t="str">
        <f>B35</f>
        <v>EXTRA-urb.i.1</v>
      </c>
      <c r="B41" s="411">
        <v>1</v>
      </c>
      <c r="C41" s="213"/>
      <c r="D41" s="125"/>
      <c r="E41" s="125"/>
      <c r="F41" s="213"/>
      <c r="G41" s="637"/>
      <c r="H41" s="127"/>
      <c r="I41" s="492"/>
      <c r="J41" s="638"/>
      <c r="K41" s="639"/>
      <c r="L41" s="492"/>
      <c r="M41" s="639"/>
      <c r="N41" s="179"/>
      <c r="O41" s="179"/>
      <c r="P41" s="492"/>
      <c r="Q41" s="492"/>
      <c r="R41" s="492"/>
      <c r="S41" s="492"/>
      <c r="T41" s="640"/>
      <c r="U41" s="634"/>
    </row>
    <row r="42" spans="1:21" x14ac:dyDescent="0.35">
      <c r="A42" s="1117"/>
      <c r="B42" s="412">
        <v>2</v>
      </c>
      <c r="C42" s="122"/>
      <c r="D42" s="112"/>
      <c r="E42" s="112"/>
      <c r="F42" s="122"/>
      <c r="G42" s="641"/>
      <c r="H42" s="127"/>
      <c r="I42" s="493"/>
      <c r="J42" s="642"/>
      <c r="K42" s="643"/>
      <c r="L42" s="493"/>
      <c r="M42" s="643"/>
      <c r="N42" s="170"/>
      <c r="O42" s="170"/>
      <c r="P42" s="493"/>
      <c r="Q42" s="493" t="s">
        <v>427</v>
      </c>
      <c r="R42" s="493"/>
      <c r="S42" s="493"/>
      <c r="T42" s="644"/>
      <c r="U42" s="634"/>
    </row>
    <row r="43" spans="1:21" x14ac:dyDescent="0.35">
      <c r="A43" s="1117"/>
      <c r="B43" s="412">
        <v>3</v>
      </c>
      <c r="C43" s="122"/>
      <c r="D43" s="112"/>
      <c r="E43" s="112"/>
      <c r="F43" s="122"/>
      <c r="G43" s="641"/>
      <c r="H43" s="127"/>
      <c r="I43" s="493"/>
      <c r="J43" s="642"/>
      <c r="K43" s="643"/>
      <c r="L43" s="493"/>
      <c r="M43" s="643"/>
      <c r="N43" s="170"/>
      <c r="O43" s="170"/>
      <c r="P43" s="493"/>
      <c r="Q43" s="493"/>
      <c r="R43" s="493"/>
      <c r="S43" s="493"/>
      <c r="T43" s="644"/>
      <c r="U43" s="634"/>
    </row>
    <row r="44" spans="1:21" x14ac:dyDescent="0.35">
      <c r="A44" s="1117"/>
      <c r="B44" s="412">
        <v>4</v>
      </c>
      <c r="C44" s="122"/>
      <c r="D44" s="112"/>
      <c r="E44" s="112"/>
      <c r="F44" s="122"/>
      <c r="G44" s="641"/>
      <c r="H44" s="127"/>
      <c r="I44" s="493"/>
      <c r="J44" s="642"/>
      <c r="K44" s="643"/>
      <c r="L44" s="493"/>
      <c r="M44" s="643"/>
      <c r="N44" s="170"/>
      <c r="O44" s="170"/>
      <c r="P44" s="493"/>
      <c r="Q44" s="493"/>
      <c r="R44" s="493"/>
      <c r="S44" s="493"/>
      <c r="T44" s="644"/>
      <c r="U44" s="634"/>
    </row>
    <row r="45" spans="1:21" x14ac:dyDescent="0.35">
      <c r="A45" s="1117"/>
      <c r="B45" s="412">
        <v>5</v>
      </c>
      <c r="C45" s="122"/>
      <c r="D45" s="112"/>
      <c r="E45" s="112"/>
      <c r="F45" s="122"/>
      <c r="G45" s="641"/>
      <c r="H45" s="127"/>
      <c r="I45" s="493"/>
      <c r="J45" s="642"/>
      <c r="K45" s="643"/>
      <c r="L45" s="493"/>
      <c r="M45" s="643"/>
      <c r="N45" s="170"/>
      <c r="O45" s="170"/>
      <c r="P45" s="493"/>
      <c r="Q45" s="493"/>
      <c r="R45" s="493"/>
      <c r="S45" s="493"/>
      <c r="T45" s="644"/>
      <c r="U45" s="634"/>
    </row>
    <row r="46" spans="1:21" x14ac:dyDescent="0.35">
      <c r="A46" s="1117"/>
      <c r="B46" s="412">
        <v>6</v>
      </c>
      <c r="C46" s="122"/>
      <c r="D46" s="112"/>
      <c r="E46" s="112"/>
      <c r="F46" s="122"/>
      <c r="G46" s="641"/>
      <c r="H46" s="127"/>
      <c r="I46" s="493"/>
      <c r="J46" s="642"/>
      <c r="K46" s="643"/>
      <c r="L46" s="493"/>
      <c r="M46" s="643"/>
      <c r="N46" s="170"/>
      <c r="O46" s="170"/>
      <c r="P46" s="493"/>
      <c r="Q46" s="493"/>
      <c r="R46" s="493"/>
      <c r="S46" s="493"/>
      <c r="T46" s="644"/>
      <c r="U46" s="634"/>
    </row>
    <row r="47" spans="1:21" x14ac:dyDescent="0.35">
      <c r="A47" s="1117"/>
      <c r="B47" s="412">
        <v>7</v>
      </c>
      <c r="C47" s="122"/>
      <c r="D47" s="112"/>
      <c r="E47" s="112"/>
      <c r="F47" s="122"/>
      <c r="G47" s="641"/>
      <c r="H47" s="127"/>
      <c r="I47" s="493"/>
      <c r="J47" s="642"/>
      <c r="K47" s="643"/>
      <c r="L47" s="493"/>
      <c r="M47" s="643"/>
      <c r="N47" s="170"/>
      <c r="O47" s="170"/>
      <c r="P47" s="493"/>
      <c r="Q47" s="493"/>
      <c r="R47" s="493"/>
      <c r="S47" s="493"/>
      <c r="T47" s="644"/>
      <c r="U47" s="634"/>
    </row>
    <row r="48" spans="1:21" x14ac:dyDescent="0.35">
      <c r="A48" s="1117"/>
      <c r="B48" s="412">
        <v>8</v>
      </c>
      <c r="C48" s="122"/>
      <c r="D48" s="112"/>
      <c r="E48" s="112"/>
      <c r="F48" s="122"/>
      <c r="G48" s="641"/>
      <c r="H48" s="127"/>
      <c r="I48" s="493"/>
      <c r="J48" s="642"/>
      <c r="K48" s="643"/>
      <c r="L48" s="493"/>
      <c r="M48" s="643"/>
      <c r="N48" s="170"/>
      <c r="O48" s="170"/>
      <c r="P48" s="493"/>
      <c r="Q48" s="493"/>
      <c r="R48" s="493"/>
      <c r="S48" s="493"/>
      <c r="T48" s="644"/>
      <c r="U48" s="634"/>
    </row>
    <row r="49" spans="1:21" x14ac:dyDescent="0.35">
      <c r="A49" s="1117"/>
      <c r="B49" s="412">
        <v>9</v>
      </c>
      <c r="C49" s="122"/>
      <c r="D49" s="112"/>
      <c r="E49" s="112"/>
      <c r="F49" s="122"/>
      <c r="G49" s="641"/>
      <c r="H49" s="127"/>
      <c r="I49" s="493"/>
      <c r="J49" s="642"/>
      <c r="K49" s="643"/>
      <c r="L49" s="493"/>
      <c r="M49" s="643"/>
      <c r="N49" s="170"/>
      <c r="O49" s="170"/>
      <c r="P49" s="493"/>
      <c r="Q49" s="493"/>
      <c r="R49" s="493"/>
      <c r="S49" s="493"/>
      <c r="T49" s="644"/>
      <c r="U49" s="634"/>
    </row>
    <row r="50" spans="1:21" ht="15" thickBot="1" x14ac:dyDescent="0.4">
      <c r="A50" s="1118"/>
      <c r="B50" s="413">
        <v>10</v>
      </c>
      <c r="C50" s="151"/>
      <c r="D50" s="149"/>
      <c r="E50" s="149"/>
      <c r="F50" s="151"/>
      <c r="G50" s="645"/>
      <c r="H50" s="416"/>
      <c r="I50" s="494"/>
      <c r="J50" s="646"/>
      <c r="K50" s="647"/>
      <c r="L50" s="494"/>
      <c r="M50" s="647"/>
      <c r="N50" s="171"/>
      <c r="O50" s="171"/>
      <c r="P50" s="494"/>
      <c r="Q50" s="494"/>
      <c r="R50" s="494"/>
      <c r="S50" s="494"/>
      <c r="T50" s="648"/>
      <c r="U50" s="634"/>
    </row>
    <row r="51" spans="1:21" ht="29.5" thickBot="1" x14ac:dyDescent="0.4">
      <c r="A51" s="157"/>
      <c r="B51" s="113"/>
      <c r="C51" s="113"/>
      <c r="D51" s="113"/>
      <c r="E51" s="544" t="s">
        <v>388</v>
      </c>
      <c r="F51" s="545">
        <f>COUNTA(F41:F50)</f>
        <v>0</v>
      </c>
      <c r="G51" s="546">
        <f>COUNTA(G41:G50)</f>
        <v>0</v>
      </c>
      <c r="H51" s="649"/>
      <c r="I51" s="649"/>
      <c r="J51" s="597" t="s">
        <v>627</v>
      </c>
      <c r="K51" s="599">
        <f>COUNTIF(K41:K50,"&lt;=31/12/2024")</f>
        <v>0</v>
      </c>
      <c r="L51" s="649"/>
      <c r="M51" s="155" t="s">
        <v>428</v>
      </c>
      <c r="N51" s="168">
        <f>SUM(N41:N50)</f>
        <v>0</v>
      </c>
      <c r="O51" s="169">
        <f>SUM(O41:O50)</f>
        <v>0</v>
      </c>
      <c r="P51" s="113"/>
      <c r="R51" s="113"/>
      <c r="S51" s="113"/>
      <c r="T51" s="650"/>
      <c r="U51" s="651"/>
    </row>
    <row r="52" spans="1:21" ht="15" thickBot="1" x14ac:dyDescent="0.4">
      <c r="A52" s="652"/>
      <c r="B52" s="653"/>
      <c r="C52" s="459"/>
      <c r="D52" s="459"/>
      <c r="E52" s="459"/>
      <c r="F52" s="653"/>
      <c r="G52" s="459"/>
      <c r="H52" s="459"/>
      <c r="I52" s="653"/>
      <c r="J52" s="653"/>
      <c r="K52" s="459"/>
      <c r="L52" s="459"/>
      <c r="M52" s="459"/>
      <c r="N52" s="459"/>
      <c r="O52" s="459"/>
      <c r="P52" s="459"/>
      <c r="Q52" s="459"/>
      <c r="R52" s="459"/>
      <c r="S52" s="654"/>
      <c r="T52" s="459"/>
      <c r="U52" s="655"/>
    </row>
    <row r="53" spans="1:21" ht="15" thickBot="1" x14ac:dyDescent="0.4">
      <c r="A53" s="629"/>
      <c r="B53" s="630"/>
      <c r="C53" s="631"/>
      <c r="D53" s="631"/>
      <c r="E53" s="631"/>
      <c r="F53" s="630"/>
      <c r="G53" s="631"/>
      <c r="H53" s="631"/>
      <c r="I53" s="630"/>
      <c r="J53" s="630"/>
      <c r="K53" s="631"/>
      <c r="L53" s="631"/>
      <c r="M53" s="631"/>
      <c r="N53" s="631"/>
      <c r="O53" s="631"/>
      <c r="P53" s="631"/>
      <c r="Q53" s="631"/>
      <c r="R53" s="631"/>
      <c r="S53" s="631"/>
      <c r="T53" s="631"/>
      <c r="U53" s="632"/>
    </row>
    <row r="54" spans="1:21" ht="27.65" customHeight="1" thickBot="1" x14ac:dyDescent="0.4">
      <c r="A54" s="404" t="s">
        <v>9</v>
      </c>
      <c r="B54" s="1023" t="s">
        <v>145</v>
      </c>
      <c r="C54" s="1024"/>
      <c r="E54" s="1119" t="s">
        <v>389</v>
      </c>
      <c r="F54" s="1120"/>
      <c r="G54" s="1027">
        <f>VLOOKUP(B54,'EXTRAUrbano.Piano inv. forn '!$D$119:$AB$144,3,FALSE)</f>
        <v>0</v>
      </c>
      <c r="H54" s="1028"/>
      <c r="I54" s="102"/>
      <c r="J54" s="1119" t="s">
        <v>390</v>
      </c>
      <c r="K54" s="1120"/>
      <c r="L54" s="1027">
        <f>VLOOKUP(B54,'EXTRAUrbano.Piano inv. forn '!$D$119:$AB$144,4,FALSE)</f>
        <v>0</v>
      </c>
      <c r="M54" s="1028"/>
      <c r="O54" s="409" t="s">
        <v>391</v>
      </c>
      <c r="P54" s="633"/>
      <c r="R54" s="410" t="s">
        <v>392</v>
      </c>
      <c r="S54" s="1029"/>
      <c r="T54" s="1030"/>
      <c r="U54" s="634"/>
    </row>
    <row r="55" spans="1:21" ht="15" customHeight="1" thickBot="1" x14ac:dyDescent="0.4">
      <c r="A55" s="157"/>
      <c r="B55" s="114"/>
      <c r="C55" s="114"/>
      <c r="E55" s="115"/>
      <c r="F55" s="115"/>
      <c r="G55" s="116"/>
      <c r="H55" s="116"/>
      <c r="I55" s="102"/>
      <c r="J55" s="115"/>
      <c r="K55" s="115"/>
      <c r="L55" s="116"/>
      <c r="M55" s="116"/>
      <c r="O55" s="117"/>
      <c r="R55" s="113"/>
      <c r="S55" s="605"/>
      <c r="U55" s="158"/>
    </row>
    <row r="56" spans="1:21" ht="30.75" customHeight="1" thickBot="1" x14ac:dyDescent="0.4">
      <c r="A56" s="1123" t="s">
        <v>393</v>
      </c>
      <c r="B56" s="1124"/>
      <c r="C56" s="1124"/>
      <c r="D56" s="1125"/>
      <c r="E56" s="1034">
        <f>VLOOKUP(B54,'EXTRAUrbano.Piano inv. forn '!$D$119:$AB$144,17,FALSE)</f>
        <v>0</v>
      </c>
      <c r="F56" s="1035"/>
      <c r="G56" s="1035"/>
      <c r="H56" s="1036"/>
      <c r="I56" s="102"/>
      <c r="J56" s="1126" t="s">
        <v>394</v>
      </c>
      <c r="K56" s="1127"/>
      <c r="L56" s="1034">
        <f>VLOOKUP(B54,'EXTRAUrbano.Piano inv. forn '!$D$119:$AB$144,19,FALSE)</f>
        <v>0</v>
      </c>
      <c r="M56" s="1036"/>
      <c r="N56" s="141"/>
      <c r="O56" s="410" t="s">
        <v>395</v>
      </c>
      <c r="P56" s="163">
        <f>L56+E56</f>
        <v>0</v>
      </c>
      <c r="R56" s="410" t="s">
        <v>396</v>
      </c>
      <c r="S56" s="1029"/>
      <c r="T56" s="1030"/>
      <c r="U56" s="158"/>
    </row>
    <row r="57" spans="1:21" ht="15" customHeight="1" thickBot="1" x14ac:dyDescent="0.4">
      <c r="A57" s="164"/>
      <c r="B57" s="165"/>
      <c r="C57" s="165"/>
      <c r="D57" s="165"/>
      <c r="E57" s="166"/>
      <c r="F57" s="166"/>
      <c r="G57" s="166"/>
      <c r="H57" s="166"/>
      <c r="I57" s="102"/>
      <c r="J57" s="115"/>
      <c r="K57" s="115"/>
      <c r="L57" s="166"/>
      <c r="M57" s="166"/>
      <c r="N57" s="141"/>
      <c r="O57" s="113"/>
      <c r="P57" s="141"/>
      <c r="R57" s="113"/>
      <c r="S57" s="114"/>
      <c r="T57" s="114"/>
      <c r="U57" s="634"/>
    </row>
    <row r="58" spans="1:21" ht="58" x14ac:dyDescent="0.35">
      <c r="A58" s="1113" t="s">
        <v>397</v>
      </c>
      <c r="B58" s="1115" t="s">
        <v>398</v>
      </c>
      <c r="C58" s="1115" t="s">
        <v>399</v>
      </c>
      <c r="D58" s="405" t="s">
        <v>400</v>
      </c>
      <c r="E58" s="406" t="s">
        <v>401</v>
      </c>
      <c r="F58" s="405" t="s">
        <v>402</v>
      </c>
      <c r="G58" s="405" t="s">
        <v>403</v>
      </c>
      <c r="H58" s="407" t="s">
        <v>347</v>
      </c>
      <c r="I58" s="407" t="s">
        <v>404</v>
      </c>
      <c r="J58" s="407" t="s">
        <v>405</v>
      </c>
      <c r="K58" s="407" t="s">
        <v>406</v>
      </c>
      <c r="L58" s="407" t="s">
        <v>407</v>
      </c>
      <c r="M58" s="407" t="s">
        <v>408</v>
      </c>
      <c r="N58" s="407" t="s">
        <v>409</v>
      </c>
      <c r="O58" s="407" t="s">
        <v>410</v>
      </c>
      <c r="P58" s="407" t="s">
        <v>411</v>
      </c>
      <c r="Q58" s="407" t="s">
        <v>412</v>
      </c>
      <c r="R58" s="407" t="s">
        <v>413</v>
      </c>
      <c r="S58" s="407" t="s">
        <v>450</v>
      </c>
      <c r="T58" s="1111" t="s">
        <v>415</v>
      </c>
      <c r="U58" s="635"/>
    </row>
    <row r="59" spans="1:21" ht="36.5" thickBot="1" x14ac:dyDescent="0.4">
      <c r="A59" s="1114"/>
      <c r="B59" s="1116"/>
      <c r="C59" s="1116"/>
      <c r="D59" s="408" t="s">
        <v>416</v>
      </c>
      <c r="E59" s="408" t="s">
        <v>432</v>
      </c>
      <c r="F59" s="408" t="s">
        <v>418</v>
      </c>
      <c r="G59" s="408" t="s">
        <v>418</v>
      </c>
      <c r="H59" s="408" t="s">
        <v>80</v>
      </c>
      <c r="I59" s="408" t="s">
        <v>451</v>
      </c>
      <c r="J59" s="408" t="s">
        <v>420</v>
      </c>
      <c r="K59" s="408" t="s">
        <v>421</v>
      </c>
      <c r="L59" s="408" t="s">
        <v>422</v>
      </c>
      <c r="M59" s="408" t="s">
        <v>421</v>
      </c>
      <c r="N59" s="408" t="s">
        <v>423</v>
      </c>
      <c r="O59" s="408" t="s">
        <v>387</v>
      </c>
      <c r="P59" s="408" t="s">
        <v>424</v>
      </c>
      <c r="Q59" s="408" t="s">
        <v>425</v>
      </c>
      <c r="R59" s="408" t="s">
        <v>426</v>
      </c>
      <c r="S59" s="408" t="s">
        <v>426</v>
      </c>
      <c r="T59" s="1112"/>
      <c r="U59" s="635"/>
    </row>
    <row r="60" spans="1:21" x14ac:dyDescent="0.35">
      <c r="A60" s="1117" t="str">
        <f>B54</f>
        <v>EXTRA-urb.i.1</v>
      </c>
      <c r="B60" s="411">
        <v>1</v>
      </c>
      <c r="C60" s="213"/>
      <c r="D60" s="125"/>
      <c r="E60" s="125"/>
      <c r="F60" s="213"/>
      <c r="G60" s="637"/>
      <c r="H60" s="127"/>
      <c r="I60" s="492"/>
      <c r="J60" s="638"/>
      <c r="K60" s="639"/>
      <c r="L60" s="492"/>
      <c r="M60" s="639"/>
      <c r="N60" s="179"/>
      <c r="O60" s="179"/>
      <c r="P60" s="492"/>
      <c r="Q60" s="492"/>
      <c r="R60" s="492"/>
      <c r="S60" s="492"/>
      <c r="T60" s="640"/>
      <c r="U60" s="634"/>
    </row>
    <row r="61" spans="1:21" x14ac:dyDescent="0.35">
      <c r="A61" s="1117"/>
      <c r="B61" s="412">
        <v>2</v>
      </c>
      <c r="C61" s="122"/>
      <c r="D61" s="112"/>
      <c r="E61" s="112"/>
      <c r="F61" s="122"/>
      <c r="G61" s="641"/>
      <c r="H61" s="127"/>
      <c r="I61" s="493"/>
      <c r="J61" s="642"/>
      <c r="K61" s="643"/>
      <c r="L61" s="493"/>
      <c r="M61" s="643"/>
      <c r="N61" s="170"/>
      <c r="O61" s="170"/>
      <c r="P61" s="493"/>
      <c r="Q61" s="493" t="s">
        <v>427</v>
      </c>
      <c r="R61" s="493"/>
      <c r="S61" s="493"/>
      <c r="T61" s="644"/>
      <c r="U61" s="634"/>
    </row>
    <row r="62" spans="1:21" x14ac:dyDescent="0.35">
      <c r="A62" s="1117"/>
      <c r="B62" s="412">
        <v>3</v>
      </c>
      <c r="C62" s="122"/>
      <c r="D62" s="112"/>
      <c r="E62" s="112"/>
      <c r="F62" s="122"/>
      <c r="G62" s="641"/>
      <c r="H62" s="127"/>
      <c r="I62" s="493"/>
      <c r="J62" s="642"/>
      <c r="K62" s="643"/>
      <c r="L62" s="493"/>
      <c r="M62" s="643"/>
      <c r="N62" s="170"/>
      <c r="O62" s="170"/>
      <c r="P62" s="493"/>
      <c r="Q62" s="493"/>
      <c r="R62" s="493"/>
      <c r="S62" s="493"/>
      <c r="T62" s="644"/>
      <c r="U62" s="634"/>
    </row>
    <row r="63" spans="1:21" x14ac:dyDescent="0.35">
      <c r="A63" s="1117"/>
      <c r="B63" s="412">
        <v>4</v>
      </c>
      <c r="C63" s="122"/>
      <c r="D63" s="112"/>
      <c r="E63" s="112"/>
      <c r="F63" s="122"/>
      <c r="G63" s="641"/>
      <c r="H63" s="127"/>
      <c r="I63" s="493"/>
      <c r="J63" s="642"/>
      <c r="K63" s="643"/>
      <c r="L63" s="493"/>
      <c r="M63" s="643"/>
      <c r="N63" s="170"/>
      <c r="O63" s="170"/>
      <c r="P63" s="493"/>
      <c r="Q63" s="493"/>
      <c r="R63" s="493"/>
      <c r="S63" s="493"/>
      <c r="T63" s="644"/>
      <c r="U63" s="634"/>
    </row>
    <row r="64" spans="1:21" x14ac:dyDescent="0.35">
      <c r="A64" s="1117"/>
      <c r="B64" s="412">
        <v>5</v>
      </c>
      <c r="C64" s="122"/>
      <c r="D64" s="112"/>
      <c r="E64" s="112"/>
      <c r="F64" s="122"/>
      <c r="G64" s="641"/>
      <c r="H64" s="127"/>
      <c r="I64" s="493"/>
      <c r="J64" s="642"/>
      <c r="K64" s="643"/>
      <c r="L64" s="493"/>
      <c r="M64" s="643"/>
      <c r="N64" s="170"/>
      <c r="O64" s="170"/>
      <c r="P64" s="493"/>
      <c r="Q64" s="493"/>
      <c r="R64" s="493"/>
      <c r="S64" s="493"/>
      <c r="T64" s="644"/>
      <c r="U64" s="634"/>
    </row>
    <row r="65" spans="1:21" x14ac:dyDescent="0.35">
      <c r="A65" s="1117"/>
      <c r="B65" s="412">
        <v>6</v>
      </c>
      <c r="C65" s="122"/>
      <c r="D65" s="112"/>
      <c r="E65" s="112"/>
      <c r="F65" s="122"/>
      <c r="G65" s="641"/>
      <c r="H65" s="127"/>
      <c r="I65" s="493"/>
      <c r="J65" s="642"/>
      <c r="K65" s="643"/>
      <c r="L65" s="493"/>
      <c r="M65" s="643"/>
      <c r="N65" s="170"/>
      <c r="O65" s="170"/>
      <c r="P65" s="493"/>
      <c r="Q65" s="493"/>
      <c r="R65" s="493"/>
      <c r="S65" s="493"/>
      <c r="T65" s="644"/>
      <c r="U65" s="634"/>
    </row>
    <row r="66" spans="1:21" x14ac:dyDescent="0.35">
      <c r="A66" s="1117"/>
      <c r="B66" s="412">
        <v>7</v>
      </c>
      <c r="C66" s="122"/>
      <c r="D66" s="112"/>
      <c r="E66" s="112"/>
      <c r="F66" s="122"/>
      <c r="G66" s="641"/>
      <c r="H66" s="127"/>
      <c r="I66" s="493"/>
      <c r="J66" s="642"/>
      <c r="K66" s="643"/>
      <c r="L66" s="493"/>
      <c r="M66" s="643"/>
      <c r="N66" s="170"/>
      <c r="O66" s="170"/>
      <c r="P66" s="493"/>
      <c r="Q66" s="493"/>
      <c r="R66" s="493"/>
      <c r="S66" s="493"/>
      <c r="T66" s="644"/>
      <c r="U66" s="634"/>
    </row>
    <row r="67" spans="1:21" x14ac:dyDescent="0.35">
      <c r="A67" s="1117"/>
      <c r="B67" s="412">
        <v>8</v>
      </c>
      <c r="C67" s="122"/>
      <c r="D67" s="112"/>
      <c r="E67" s="112"/>
      <c r="F67" s="122"/>
      <c r="G67" s="641"/>
      <c r="H67" s="127"/>
      <c r="I67" s="493"/>
      <c r="J67" s="642"/>
      <c r="K67" s="643"/>
      <c r="L67" s="493"/>
      <c r="M67" s="643"/>
      <c r="N67" s="170"/>
      <c r="O67" s="170"/>
      <c r="P67" s="493"/>
      <c r="Q67" s="493"/>
      <c r="R67" s="493"/>
      <c r="S67" s="493"/>
      <c r="T67" s="644"/>
      <c r="U67" s="634"/>
    </row>
    <row r="68" spans="1:21" x14ac:dyDescent="0.35">
      <c r="A68" s="1117"/>
      <c r="B68" s="412">
        <v>9</v>
      </c>
      <c r="C68" s="122"/>
      <c r="D68" s="112"/>
      <c r="E68" s="112"/>
      <c r="F68" s="122"/>
      <c r="G68" s="641"/>
      <c r="H68" s="127"/>
      <c r="I68" s="493"/>
      <c r="J68" s="642"/>
      <c r="K68" s="643"/>
      <c r="L68" s="493"/>
      <c r="M68" s="643"/>
      <c r="N68" s="170"/>
      <c r="O68" s="170"/>
      <c r="P68" s="493"/>
      <c r="Q68" s="493"/>
      <c r="R68" s="493"/>
      <c r="S68" s="493"/>
      <c r="T68" s="644"/>
      <c r="U68" s="634"/>
    </row>
    <row r="69" spans="1:21" ht="15" thickBot="1" x14ac:dyDescent="0.4">
      <c r="A69" s="1118"/>
      <c r="B69" s="413">
        <v>10</v>
      </c>
      <c r="C69" s="151"/>
      <c r="D69" s="149"/>
      <c r="E69" s="149"/>
      <c r="F69" s="151"/>
      <c r="G69" s="645"/>
      <c r="H69" s="416"/>
      <c r="I69" s="494"/>
      <c r="J69" s="646"/>
      <c r="K69" s="647"/>
      <c r="L69" s="494"/>
      <c r="M69" s="647"/>
      <c r="N69" s="171"/>
      <c r="O69" s="171"/>
      <c r="P69" s="494"/>
      <c r="Q69" s="494"/>
      <c r="R69" s="494"/>
      <c r="S69" s="494"/>
      <c r="T69" s="648"/>
      <c r="U69" s="634"/>
    </row>
    <row r="70" spans="1:21" ht="29.5" thickBot="1" x14ac:dyDescent="0.4">
      <c r="A70" s="157"/>
      <c r="B70" s="113"/>
      <c r="C70" s="113"/>
      <c r="D70" s="113"/>
      <c r="E70" s="544" t="s">
        <v>388</v>
      </c>
      <c r="F70" s="545">
        <f>COUNTA(F60:F69)</f>
        <v>0</v>
      </c>
      <c r="G70" s="546">
        <f>COUNTA(G60:G69)</f>
        <v>0</v>
      </c>
      <c r="H70" s="649"/>
      <c r="I70" s="649"/>
      <c r="J70" s="597" t="s">
        <v>627</v>
      </c>
      <c r="K70" s="599">
        <f>COUNTIF(K60:K69,"&lt;=31/12/2024")</f>
        <v>0</v>
      </c>
      <c r="L70" s="649"/>
      <c r="M70" s="155" t="s">
        <v>428</v>
      </c>
      <c r="N70" s="168">
        <f>SUM(N60:N69)</f>
        <v>0</v>
      </c>
      <c r="O70" s="169">
        <f>SUM(O60:O69)</f>
        <v>0</v>
      </c>
      <c r="P70" s="113"/>
      <c r="R70" s="113"/>
      <c r="S70" s="113"/>
      <c r="T70" s="650"/>
      <c r="U70" s="651"/>
    </row>
    <row r="71" spans="1:21" ht="15" thickBot="1" x14ac:dyDescent="0.4">
      <c r="A71" s="652"/>
      <c r="B71" s="653"/>
      <c r="C71" s="459"/>
      <c r="D71" s="459"/>
      <c r="E71" s="459"/>
      <c r="F71" s="653"/>
      <c r="G71" s="459"/>
      <c r="H71" s="459"/>
      <c r="I71" s="653"/>
      <c r="J71" s="653"/>
      <c r="K71" s="459"/>
      <c r="L71" s="459"/>
      <c r="M71" s="459"/>
      <c r="N71" s="459"/>
      <c r="O71" s="459"/>
      <c r="P71" s="459"/>
      <c r="Q71" s="459"/>
      <c r="R71" s="459"/>
      <c r="S71" s="654"/>
      <c r="T71" s="459"/>
      <c r="U71" s="655"/>
    </row>
    <row r="72" spans="1:21" ht="15" thickBot="1" x14ac:dyDescent="0.4">
      <c r="A72" s="629"/>
      <c r="B72" s="630"/>
      <c r="C72" s="631"/>
      <c r="D72" s="631"/>
      <c r="E72" s="631"/>
      <c r="F72" s="630"/>
      <c r="G72" s="631"/>
      <c r="H72" s="631"/>
      <c r="I72" s="630"/>
      <c r="J72" s="630"/>
      <c r="K72" s="631"/>
      <c r="L72" s="631"/>
      <c r="M72" s="631"/>
      <c r="N72" s="631"/>
      <c r="O72" s="631"/>
      <c r="P72" s="631"/>
      <c r="Q72" s="631"/>
      <c r="R72" s="631"/>
      <c r="S72" s="631"/>
      <c r="T72" s="631"/>
      <c r="U72" s="632"/>
    </row>
    <row r="73" spans="1:21" ht="27.65" customHeight="1" thickBot="1" x14ac:dyDescent="0.4">
      <c r="A73" s="404" t="s">
        <v>9</v>
      </c>
      <c r="B73" s="1023" t="s">
        <v>145</v>
      </c>
      <c r="C73" s="1024"/>
      <c r="E73" s="1119" t="s">
        <v>389</v>
      </c>
      <c r="F73" s="1120"/>
      <c r="G73" s="1027">
        <f>VLOOKUP(B73,'EXTRAUrbano.Piano inv. forn '!$D$119:$AB$144,3,FALSE)</f>
        <v>0</v>
      </c>
      <c r="H73" s="1028"/>
      <c r="I73" s="102"/>
      <c r="J73" s="1119" t="s">
        <v>390</v>
      </c>
      <c r="K73" s="1120"/>
      <c r="L73" s="1027">
        <f>VLOOKUP(B73,'EXTRAUrbano.Piano inv. forn '!$D$119:$AB$144,4,FALSE)</f>
        <v>0</v>
      </c>
      <c r="M73" s="1028"/>
      <c r="O73" s="409" t="s">
        <v>391</v>
      </c>
      <c r="P73" s="633"/>
      <c r="R73" s="410" t="s">
        <v>392</v>
      </c>
      <c r="S73" s="1029"/>
      <c r="T73" s="1030"/>
      <c r="U73" s="634"/>
    </row>
    <row r="74" spans="1:21" ht="15" customHeight="1" thickBot="1" x14ac:dyDescent="0.4">
      <c r="A74" s="157"/>
      <c r="B74" s="114"/>
      <c r="C74" s="114"/>
      <c r="E74" s="115"/>
      <c r="F74" s="115"/>
      <c r="G74" s="116"/>
      <c r="H74" s="116"/>
      <c r="I74" s="102"/>
      <c r="J74" s="115"/>
      <c r="K74" s="115"/>
      <c r="L74" s="116"/>
      <c r="M74" s="116"/>
      <c r="O74" s="117"/>
      <c r="R74" s="113"/>
      <c r="S74" s="605"/>
      <c r="U74" s="158"/>
    </row>
    <row r="75" spans="1:21" ht="29.25" customHeight="1" thickBot="1" x14ac:dyDescent="0.4">
      <c r="A75" s="1123" t="s">
        <v>393</v>
      </c>
      <c r="B75" s="1124"/>
      <c r="C75" s="1124"/>
      <c r="D75" s="1125"/>
      <c r="E75" s="1034">
        <f>VLOOKUP(B73,'EXTRAUrbano.Piano inv. forn '!$D$119:$AB$144,17,FALSE)</f>
        <v>0</v>
      </c>
      <c r="F75" s="1035"/>
      <c r="G75" s="1035"/>
      <c r="H75" s="1036"/>
      <c r="I75" s="102"/>
      <c r="J75" s="1126" t="s">
        <v>394</v>
      </c>
      <c r="K75" s="1127"/>
      <c r="L75" s="1034">
        <f>VLOOKUP(B73,'EXTRAUrbano.Piano inv. forn '!$D$119:$AB$144,19,FALSE)</f>
        <v>0</v>
      </c>
      <c r="M75" s="1036"/>
      <c r="N75" s="141"/>
      <c r="O75" s="410" t="s">
        <v>395</v>
      </c>
      <c r="P75" s="163">
        <f>L75+E75</f>
        <v>0</v>
      </c>
      <c r="R75" s="410" t="s">
        <v>396</v>
      </c>
      <c r="S75" s="1029"/>
      <c r="T75" s="1030"/>
      <c r="U75" s="158"/>
    </row>
    <row r="76" spans="1:21" ht="15" customHeight="1" thickBot="1" x14ac:dyDescent="0.4">
      <c r="A76" s="164"/>
      <c r="B76" s="165"/>
      <c r="C76" s="165"/>
      <c r="D76" s="165"/>
      <c r="E76" s="166"/>
      <c r="F76" s="166"/>
      <c r="G76" s="166"/>
      <c r="H76" s="166"/>
      <c r="I76" s="102"/>
      <c r="J76" s="115"/>
      <c r="K76" s="115"/>
      <c r="L76" s="166"/>
      <c r="M76" s="166"/>
      <c r="N76" s="141"/>
      <c r="O76" s="113"/>
      <c r="P76" s="141"/>
      <c r="R76" s="113"/>
      <c r="S76" s="114"/>
      <c r="T76" s="114"/>
      <c r="U76" s="634"/>
    </row>
    <row r="77" spans="1:21" ht="58" x14ac:dyDescent="0.35">
      <c r="A77" s="1113" t="s">
        <v>397</v>
      </c>
      <c r="B77" s="1115" t="s">
        <v>398</v>
      </c>
      <c r="C77" s="1115" t="s">
        <v>399</v>
      </c>
      <c r="D77" s="405" t="s">
        <v>400</v>
      </c>
      <c r="E77" s="406" t="s">
        <v>401</v>
      </c>
      <c r="F77" s="405" t="s">
        <v>402</v>
      </c>
      <c r="G77" s="405" t="s">
        <v>403</v>
      </c>
      <c r="H77" s="407" t="s">
        <v>347</v>
      </c>
      <c r="I77" s="407" t="s">
        <v>404</v>
      </c>
      <c r="J77" s="407" t="s">
        <v>405</v>
      </c>
      <c r="K77" s="407" t="s">
        <v>406</v>
      </c>
      <c r="L77" s="407" t="s">
        <v>407</v>
      </c>
      <c r="M77" s="407" t="s">
        <v>408</v>
      </c>
      <c r="N77" s="407" t="s">
        <v>409</v>
      </c>
      <c r="O77" s="407" t="s">
        <v>410</v>
      </c>
      <c r="P77" s="407" t="s">
        <v>411</v>
      </c>
      <c r="Q77" s="407" t="s">
        <v>412</v>
      </c>
      <c r="R77" s="407" t="s">
        <v>413</v>
      </c>
      <c r="S77" s="407" t="s">
        <v>450</v>
      </c>
      <c r="T77" s="1111" t="s">
        <v>415</v>
      </c>
      <c r="U77" s="635"/>
    </row>
    <row r="78" spans="1:21" ht="36.5" thickBot="1" x14ac:dyDescent="0.4">
      <c r="A78" s="1114"/>
      <c r="B78" s="1116"/>
      <c r="C78" s="1116"/>
      <c r="D78" s="408" t="s">
        <v>416</v>
      </c>
      <c r="E78" s="408" t="s">
        <v>432</v>
      </c>
      <c r="F78" s="408" t="s">
        <v>418</v>
      </c>
      <c r="G78" s="408" t="s">
        <v>418</v>
      </c>
      <c r="H78" s="408" t="s">
        <v>80</v>
      </c>
      <c r="I78" s="408" t="s">
        <v>451</v>
      </c>
      <c r="J78" s="408" t="s">
        <v>420</v>
      </c>
      <c r="K78" s="408" t="s">
        <v>421</v>
      </c>
      <c r="L78" s="408" t="s">
        <v>422</v>
      </c>
      <c r="M78" s="408" t="s">
        <v>421</v>
      </c>
      <c r="N78" s="408" t="s">
        <v>423</v>
      </c>
      <c r="O78" s="408" t="s">
        <v>387</v>
      </c>
      <c r="P78" s="408" t="s">
        <v>424</v>
      </c>
      <c r="Q78" s="408" t="s">
        <v>425</v>
      </c>
      <c r="R78" s="408" t="s">
        <v>426</v>
      </c>
      <c r="S78" s="408" t="s">
        <v>426</v>
      </c>
      <c r="T78" s="1112"/>
      <c r="U78" s="635"/>
    </row>
    <row r="79" spans="1:21" x14ac:dyDescent="0.35">
      <c r="A79" s="1117" t="str">
        <f>B73</f>
        <v>EXTRA-urb.i.1</v>
      </c>
      <c r="B79" s="411">
        <v>1</v>
      </c>
      <c r="C79" s="213"/>
      <c r="D79" s="125"/>
      <c r="E79" s="125"/>
      <c r="F79" s="213"/>
      <c r="G79" s="637"/>
      <c r="H79" s="127" t="s">
        <v>80</v>
      </c>
      <c r="I79" s="492"/>
      <c r="J79" s="638"/>
      <c r="K79" s="639"/>
      <c r="L79" s="492"/>
      <c r="M79" s="639"/>
      <c r="N79" s="179"/>
      <c r="O79" s="179"/>
      <c r="P79" s="492"/>
      <c r="Q79" s="492"/>
      <c r="R79" s="492"/>
      <c r="S79" s="492"/>
      <c r="T79" s="640"/>
      <c r="U79" s="634"/>
    </row>
    <row r="80" spans="1:21" x14ac:dyDescent="0.35">
      <c r="A80" s="1117"/>
      <c r="B80" s="412">
        <v>2</v>
      </c>
      <c r="C80" s="122"/>
      <c r="D80" s="112"/>
      <c r="E80" s="112"/>
      <c r="F80" s="122"/>
      <c r="G80" s="641"/>
      <c r="H80" s="127" t="s">
        <v>80</v>
      </c>
      <c r="I80" s="493"/>
      <c r="J80" s="642"/>
      <c r="K80" s="643"/>
      <c r="L80" s="493"/>
      <c r="M80" s="643"/>
      <c r="N80" s="170"/>
      <c r="O80" s="170"/>
      <c r="P80" s="493"/>
      <c r="Q80" s="493" t="s">
        <v>427</v>
      </c>
      <c r="R80" s="493"/>
      <c r="S80" s="493"/>
      <c r="T80" s="644"/>
      <c r="U80" s="634"/>
    </row>
    <row r="81" spans="1:21" x14ac:dyDescent="0.35">
      <c r="A81" s="1117"/>
      <c r="B81" s="412">
        <v>3</v>
      </c>
      <c r="C81" s="122"/>
      <c r="D81" s="112"/>
      <c r="E81" s="112"/>
      <c r="F81" s="122"/>
      <c r="G81" s="641"/>
      <c r="H81" s="127"/>
      <c r="I81" s="493"/>
      <c r="J81" s="642"/>
      <c r="K81" s="643"/>
      <c r="L81" s="493"/>
      <c r="M81" s="643"/>
      <c r="N81" s="170"/>
      <c r="O81" s="170"/>
      <c r="P81" s="493"/>
      <c r="Q81" s="493"/>
      <c r="R81" s="493"/>
      <c r="S81" s="493"/>
      <c r="T81" s="644"/>
      <c r="U81" s="634"/>
    </row>
    <row r="82" spans="1:21" x14ac:dyDescent="0.35">
      <c r="A82" s="1117"/>
      <c r="B82" s="412">
        <v>4</v>
      </c>
      <c r="C82" s="122"/>
      <c r="D82" s="112"/>
      <c r="E82" s="112"/>
      <c r="F82" s="122"/>
      <c r="G82" s="641"/>
      <c r="H82" s="127"/>
      <c r="I82" s="493"/>
      <c r="J82" s="642"/>
      <c r="K82" s="643"/>
      <c r="L82" s="493"/>
      <c r="M82" s="643"/>
      <c r="N82" s="170"/>
      <c r="O82" s="170"/>
      <c r="P82" s="493"/>
      <c r="Q82" s="493"/>
      <c r="R82" s="493"/>
      <c r="S82" s="493"/>
      <c r="T82" s="644"/>
      <c r="U82" s="634"/>
    </row>
    <row r="83" spans="1:21" x14ac:dyDescent="0.35">
      <c r="A83" s="1117"/>
      <c r="B83" s="412">
        <v>5</v>
      </c>
      <c r="C83" s="122"/>
      <c r="D83" s="112"/>
      <c r="E83" s="112"/>
      <c r="F83" s="122"/>
      <c r="G83" s="641"/>
      <c r="H83" s="127"/>
      <c r="I83" s="493"/>
      <c r="J83" s="642"/>
      <c r="K83" s="643"/>
      <c r="L83" s="493"/>
      <c r="M83" s="643"/>
      <c r="N83" s="170"/>
      <c r="O83" s="170"/>
      <c r="P83" s="493"/>
      <c r="Q83" s="493"/>
      <c r="R83" s="493"/>
      <c r="S83" s="493"/>
      <c r="T83" s="644"/>
      <c r="U83" s="634"/>
    </row>
    <row r="84" spans="1:21" x14ac:dyDescent="0.35">
      <c r="A84" s="1117"/>
      <c r="B84" s="412">
        <v>6</v>
      </c>
      <c r="C84" s="122"/>
      <c r="D84" s="112"/>
      <c r="E84" s="112"/>
      <c r="F84" s="122"/>
      <c r="G84" s="641"/>
      <c r="H84" s="127"/>
      <c r="I84" s="493"/>
      <c r="J84" s="642"/>
      <c r="K84" s="643"/>
      <c r="L84" s="493"/>
      <c r="M84" s="643"/>
      <c r="N84" s="170"/>
      <c r="O84" s="170"/>
      <c r="P84" s="493"/>
      <c r="Q84" s="493"/>
      <c r="R84" s="493"/>
      <c r="S84" s="493"/>
      <c r="T84" s="644"/>
      <c r="U84" s="634"/>
    </row>
    <row r="85" spans="1:21" x14ac:dyDescent="0.35">
      <c r="A85" s="1117"/>
      <c r="B85" s="412">
        <v>7</v>
      </c>
      <c r="C85" s="122"/>
      <c r="D85" s="112"/>
      <c r="E85" s="112"/>
      <c r="F85" s="122"/>
      <c r="G85" s="641"/>
      <c r="H85" s="127"/>
      <c r="I85" s="493"/>
      <c r="J85" s="642"/>
      <c r="K85" s="643"/>
      <c r="L85" s="493"/>
      <c r="M85" s="643"/>
      <c r="N85" s="170"/>
      <c r="O85" s="170"/>
      <c r="P85" s="493"/>
      <c r="Q85" s="493"/>
      <c r="R85" s="493"/>
      <c r="S85" s="493"/>
      <c r="T85" s="644"/>
      <c r="U85" s="634"/>
    </row>
    <row r="86" spans="1:21" x14ac:dyDescent="0.35">
      <c r="A86" s="1117"/>
      <c r="B86" s="412">
        <v>8</v>
      </c>
      <c r="C86" s="122"/>
      <c r="D86" s="112"/>
      <c r="E86" s="112"/>
      <c r="F86" s="122"/>
      <c r="G86" s="641"/>
      <c r="H86" s="127"/>
      <c r="I86" s="493"/>
      <c r="J86" s="642"/>
      <c r="K86" s="643"/>
      <c r="L86" s="493"/>
      <c r="M86" s="643"/>
      <c r="N86" s="170"/>
      <c r="O86" s="170"/>
      <c r="P86" s="493"/>
      <c r="Q86" s="493"/>
      <c r="R86" s="493"/>
      <c r="S86" s="493"/>
      <c r="T86" s="644"/>
      <c r="U86" s="634"/>
    </row>
    <row r="87" spans="1:21" x14ac:dyDescent="0.35">
      <c r="A87" s="1117"/>
      <c r="B87" s="412">
        <v>9</v>
      </c>
      <c r="C87" s="122"/>
      <c r="D87" s="112"/>
      <c r="E87" s="112"/>
      <c r="F87" s="122"/>
      <c r="G87" s="641"/>
      <c r="H87" s="127"/>
      <c r="I87" s="493"/>
      <c r="J87" s="642"/>
      <c r="K87" s="643"/>
      <c r="L87" s="493"/>
      <c r="M87" s="643"/>
      <c r="N87" s="170"/>
      <c r="O87" s="170"/>
      <c r="P87" s="493"/>
      <c r="Q87" s="493"/>
      <c r="R87" s="493"/>
      <c r="S87" s="493"/>
      <c r="T87" s="644"/>
      <c r="U87" s="634"/>
    </row>
    <row r="88" spans="1:21" ht="15" thickBot="1" x14ac:dyDescent="0.4">
      <c r="A88" s="1118"/>
      <c r="B88" s="413">
        <v>10</v>
      </c>
      <c r="C88" s="151"/>
      <c r="D88" s="149"/>
      <c r="E88" s="149"/>
      <c r="F88" s="151"/>
      <c r="G88" s="645"/>
      <c r="H88" s="416"/>
      <c r="I88" s="494"/>
      <c r="J88" s="646"/>
      <c r="K88" s="647"/>
      <c r="L88" s="494"/>
      <c r="M88" s="647"/>
      <c r="N88" s="171"/>
      <c r="O88" s="171"/>
      <c r="P88" s="494"/>
      <c r="Q88" s="494"/>
      <c r="R88" s="494"/>
      <c r="S88" s="494"/>
      <c r="T88" s="648"/>
      <c r="U88" s="634"/>
    </row>
    <row r="89" spans="1:21" ht="29.5" thickBot="1" x14ac:dyDescent="0.4">
      <c r="A89" s="157"/>
      <c r="B89" s="113"/>
      <c r="C89" s="113"/>
      <c r="D89" s="113"/>
      <c r="E89" s="544" t="s">
        <v>388</v>
      </c>
      <c r="F89" s="545">
        <f>COUNTA(F79:F88)</f>
        <v>0</v>
      </c>
      <c r="G89" s="546">
        <f>COUNTA(G79:G88)</f>
        <v>0</v>
      </c>
      <c r="H89" s="649"/>
      <c r="I89" s="649"/>
      <c r="J89" s="597" t="s">
        <v>627</v>
      </c>
      <c r="K89" s="599">
        <f>COUNTIF(K79:K88,"&lt;=31/12/2024")</f>
        <v>0</v>
      </c>
      <c r="L89" s="649"/>
      <c r="M89" s="155" t="s">
        <v>428</v>
      </c>
      <c r="N89" s="168">
        <f>SUM(N79:N88)</f>
        <v>0</v>
      </c>
      <c r="O89" s="169">
        <f>SUM(O79:O88)</f>
        <v>0</v>
      </c>
      <c r="P89" s="113"/>
      <c r="R89" s="113"/>
      <c r="S89" s="113"/>
      <c r="T89" s="650"/>
      <c r="U89" s="651"/>
    </row>
    <row r="90" spans="1:21" ht="15" thickBot="1" x14ac:dyDescent="0.4">
      <c r="A90" s="652"/>
      <c r="B90" s="653"/>
      <c r="C90" s="459"/>
      <c r="D90" s="459"/>
      <c r="E90" s="459"/>
      <c r="F90" s="653"/>
      <c r="G90" s="459"/>
      <c r="H90" s="459"/>
      <c r="I90" s="653"/>
      <c r="J90" s="653"/>
      <c r="K90" s="459"/>
      <c r="L90" s="459"/>
      <c r="M90" s="459"/>
      <c r="N90" s="459"/>
      <c r="O90" s="459"/>
      <c r="P90" s="459"/>
      <c r="Q90" s="459"/>
      <c r="R90" s="459"/>
      <c r="S90" s="654"/>
      <c r="T90" s="459"/>
      <c r="U90" s="655"/>
    </row>
    <row r="91" spans="1:21" ht="15" thickBot="1" x14ac:dyDescent="0.4">
      <c r="A91" s="629"/>
      <c r="B91" s="630"/>
      <c r="C91" s="631"/>
      <c r="D91" s="631"/>
      <c r="E91" s="631"/>
      <c r="F91" s="630"/>
      <c r="G91" s="631"/>
      <c r="H91" s="631"/>
      <c r="I91" s="630"/>
      <c r="J91" s="630"/>
      <c r="K91" s="631"/>
      <c r="L91" s="631"/>
      <c r="M91" s="631"/>
      <c r="N91" s="631"/>
      <c r="O91" s="631"/>
      <c r="P91" s="631"/>
      <c r="Q91" s="631"/>
      <c r="R91" s="631"/>
      <c r="S91" s="631"/>
      <c r="T91" s="631"/>
      <c r="U91" s="632"/>
    </row>
    <row r="92" spans="1:21" ht="27.65" customHeight="1" thickBot="1" x14ac:dyDescent="0.4">
      <c r="A92" s="404" t="s">
        <v>9</v>
      </c>
      <c r="B92" s="1023" t="s">
        <v>145</v>
      </c>
      <c r="C92" s="1024"/>
      <c r="E92" s="1119" t="s">
        <v>389</v>
      </c>
      <c r="F92" s="1120"/>
      <c r="G92" s="1027">
        <f>VLOOKUP(B92,'EXTRAUrbano.Piano inv. forn '!$D$119:$AB$144,3,FALSE)</f>
        <v>0</v>
      </c>
      <c r="H92" s="1028"/>
      <c r="I92" s="102"/>
      <c r="J92" s="1119" t="s">
        <v>390</v>
      </c>
      <c r="K92" s="1120"/>
      <c r="L92" s="1027">
        <f>VLOOKUP(B92,'EXTRAUrbano.Piano inv. forn '!$D$119:$AB$144,4,FALSE)</f>
        <v>0</v>
      </c>
      <c r="M92" s="1028"/>
      <c r="O92" s="409" t="s">
        <v>391</v>
      </c>
      <c r="P92" s="633"/>
      <c r="R92" s="410" t="s">
        <v>392</v>
      </c>
      <c r="S92" s="1029"/>
      <c r="T92" s="1030"/>
      <c r="U92" s="634"/>
    </row>
    <row r="93" spans="1:21" ht="15" customHeight="1" thickBot="1" x14ac:dyDescent="0.4">
      <c r="A93" s="157"/>
      <c r="B93" s="114"/>
      <c r="C93" s="114"/>
      <c r="E93" s="115"/>
      <c r="F93" s="115"/>
      <c r="G93" s="116"/>
      <c r="H93" s="116"/>
      <c r="I93" s="102"/>
      <c r="J93" s="115"/>
      <c r="K93" s="115"/>
      <c r="L93" s="116"/>
      <c r="M93" s="116"/>
      <c r="O93" s="117"/>
      <c r="R93" s="113"/>
      <c r="S93" s="605"/>
      <c r="U93" s="158"/>
    </row>
    <row r="94" spans="1:21" ht="38.25" customHeight="1" thickBot="1" x14ac:dyDescent="0.4">
      <c r="A94" s="1123" t="s">
        <v>393</v>
      </c>
      <c r="B94" s="1124"/>
      <c r="C94" s="1124"/>
      <c r="D94" s="1125"/>
      <c r="E94" s="1034">
        <f>VLOOKUP(B92,'EXTRAUrbano.Piano inv. forn '!$D$119:$AB$144,17,FALSE)</f>
        <v>0</v>
      </c>
      <c r="F94" s="1035"/>
      <c r="G94" s="1035"/>
      <c r="H94" s="1036"/>
      <c r="I94" s="102"/>
      <c r="J94" s="1126" t="s">
        <v>394</v>
      </c>
      <c r="K94" s="1127"/>
      <c r="L94" s="1034">
        <f>VLOOKUP(B92,'EXTRAUrbano.Piano inv. forn '!$D$119:$AB$144,19,FALSE)</f>
        <v>0</v>
      </c>
      <c r="M94" s="1036"/>
      <c r="N94" s="141"/>
      <c r="O94" s="410" t="s">
        <v>395</v>
      </c>
      <c r="P94" s="163">
        <f>L94+E94</f>
        <v>0</v>
      </c>
      <c r="R94" s="410" t="s">
        <v>396</v>
      </c>
      <c r="S94" s="1029"/>
      <c r="T94" s="1030"/>
      <c r="U94" s="158"/>
    </row>
    <row r="95" spans="1:21" ht="15" customHeight="1" thickBot="1" x14ac:dyDescent="0.4">
      <c r="A95" s="164"/>
      <c r="B95" s="165"/>
      <c r="C95" s="165"/>
      <c r="D95" s="165"/>
      <c r="E95" s="166"/>
      <c r="F95" s="166"/>
      <c r="G95" s="166"/>
      <c r="H95" s="166"/>
      <c r="I95" s="102"/>
      <c r="J95" s="115"/>
      <c r="K95" s="115"/>
      <c r="L95" s="166"/>
      <c r="M95" s="166"/>
      <c r="N95" s="141"/>
      <c r="O95" s="113"/>
      <c r="P95" s="141"/>
      <c r="R95" s="113"/>
      <c r="S95" s="114"/>
      <c r="T95" s="114"/>
      <c r="U95" s="634"/>
    </row>
    <row r="96" spans="1:21" ht="58" x14ac:dyDescent="0.35">
      <c r="A96" s="1113" t="s">
        <v>397</v>
      </c>
      <c r="B96" s="1115" t="s">
        <v>398</v>
      </c>
      <c r="C96" s="1115" t="s">
        <v>399</v>
      </c>
      <c r="D96" s="405" t="s">
        <v>400</v>
      </c>
      <c r="E96" s="406" t="s">
        <v>401</v>
      </c>
      <c r="F96" s="405" t="s">
        <v>402</v>
      </c>
      <c r="G96" s="405" t="s">
        <v>403</v>
      </c>
      <c r="H96" s="407" t="s">
        <v>347</v>
      </c>
      <c r="I96" s="407" t="s">
        <v>404</v>
      </c>
      <c r="J96" s="407" t="s">
        <v>405</v>
      </c>
      <c r="K96" s="407" t="s">
        <v>406</v>
      </c>
      <c r="L96" s="407" t="s">
        <v>407</v>
      </c>
      <c r="M96" s="407" t="s">
        <v>408</v>
      </c>
      <c r="N96" s="407" t="s">
        <v>409</v>
      </c>
      <c r="O96" s="407" t="s">
        <v>410</v>
      </c>
      <c r="P96" s="407" t="s">
        <v>411</v>
      </c>
      <c r="Q96" s="407" t="s">
        <v>412</v>
      </c>
      <c r="R96" s="407" t="s">
        <v>413</v>
      </c>
      <c r="S96" s="407" t="s">
        <v>450</v>
      </c>
      <c r="T96" s="1111" t="s">
        <v>415</v>
      </c>
      <c r="U96" s="635"/>
    </row>
    <row r="97" spans="1:21" ht="36.5" thickBot="1" x14ac:dyDescent="0.4">
      <c r="A97" s="1114"/>
      <c r="B97" s="1116"/>
      <c r="C97" s="1116"/>
      <c r="D97" s="408" t="s">
        <v>416</v>
      </c>
      <c r="E97" s="408" t="s">
        <v>432</v>
      </c>
      <c r="F97" s="408" t="s">
        <v>418</v>
      </c>
      <c r="G97" s="408" t="s">
        <v>418</v>
      </c>
      <c r="H97" s="408" t="s">
        <v>80</v>
      </c>
      <c r="I97" s="408" t="s">
        <v>451</v>
      </c>
      <c r="J97" s="408" t="s">
        <v>420</v>
      </c>
      <c r="K97" s="408" t="s">
        <v>421</v>
      </c>
      <c r="L97" s="408" t="s">
        <v>422</v>
      </c>
      <c r="M97" s="408" t="s">
        <v>421</v>
      </c>
      <c r="N97" s="408" t="s">
        <v>423</v>
      </c>
      <c r="O97" s="408" t="s">
        <v>387</v>
      </c>
      <c r="P97" s="408" t="s">
        <v>424</v>
      </c>
      <c r="Q97" s="408" t="s">
        <v>425</v>
      </c>
      <c r="R97" s="408" t="s">
        <v>426</v>
      </c>
      <c r="S97" s="408" t="s">
        <v>426</v>
      </c>
      <c r="T97" s="1112"/>
      <c r="U97" s="635"/>
    </row>
    <row r="98" spans="1:21" x14ac:dyDescent="0.35">
      <c r="A98" s="1117" t="str">
        <f>B92</f>
        <v>EXTRA-urb.i.1</v>
      </c>
      <c r="B98" s="411">
        <v>1</v>
      </c>
      <c r="C98" s="213"/>
      <c r="D98" s="125"/>
      <c r="E98" s="125"/>
      <c r="F98" s="213"/>
      <c r="G98" s="637"/>
      <c r="H98" s="127"/>
      <c r="I98" s="492"/>
      <c r="J98" s="638"/>
      <c r="K98" s="639"/>
      <c r="L98" s="492"/>
      <c r="M98" s="639"/>
      <c r="N98" s="179"/>
      <c r="O98" s="179"/>
      <c r="P98" s="492"/>
      <c r="Q98" s="492"/>
      <c r="R98" s="492"/>
      <c r="S98" s="492"/>
      <c r="T98" s="640"/>
      <c r="U98" s="634"/>
    </row>
    <row r="99" spans="1:21" x14ac:dyDescent="0.35">
      <c r="A99" s="1117"/>
      <c r="B99" s="412">
        <v>2</v>
      </c>
      <c r="C99" s="122"/>
      <c r="D99" s="112"/>
      <c r="E99" s="112"/>
      <c r="F99" s="122"/>
      <c r="G99" s="641"/>
      <c r="H99" s="127"/>
      <c r="I99" s="493"/>
      <c r="J99" s="642"/>
      <c r="K99" s="643"/>
      <c r="L99" s="493"/>
      <c r="M99" s="643"/>
      <c r="N99" s="170"/>
      <c r="O99" s="170"/>
      <c r="P99" s="493"/>
      <c r="Q99" s="493" t="s">
        <v>427</v>
      </c>
      <c r="R99" s="493"/>
      <c r="S99" s="493"/>
      <c r="T99" s="644"/>
      <c r="U99" s="634"/>
    </row>
    <row r="100" spans="1:21" x14ac:dyDescent="0.35">
      <c r="A100" s="1117"/>
      <c r="B100" s="412">
        <v>3</v>
      </c>
      <c r="C100" s="122"/>
      <c r="D100" s="112"/>
      <c r="E100" s="112"/>
      <c r="F100" s="122"/>
      <c r="G100" s="641"/>
      <c r="H100" s="127"/>
      <c r="I100" s="493"/>
      <c r="J100" s="642"/>
      <c r="K100" s="643"/>
      <c r="L100" s="493"/>
      <c r="M100" s="643"/>
      <c r="N100" s="170"/>
      <c r="O100" s="170"/>
      <c r="P100" s="493"/>
      <c r="Q100" s="493"/>
      <c r="R100" s="493"/>
      <c r="S100" s="493"/>
      <c r="T100" s="644"/>
      <c r="U100" s="634"/>
    </row>
    <row r="101" spans="1:21" x14ac:dyDescent="0.35">
      <c r="A101" s="1117"/>
      <c r="B101" s="412">
        <v>4</v>
      </c>
      <c r="C101" s="122"/>
      <c r="D101" s="112"/>
      <c r="E101" s="112"/>
      <c r="F101" s="122"/>
      <c r="G101" s="641"/>
      <c r="H101" s="127"/>
      <c r="I101" s="493"/>
      <c r="J101" s="642"/>
      <c r="K101" s="643"/>
      <c r="L101" s="493"/>
      <c r="M101" s="643"/>
      <c r="N101" s="170"/>
      <c r="O101" s="170"/>
      <c r="P101" s="493"/>
      <c r="Q101" s="493"/>
      <c r="R101" s="493"/>
      <c r="S101" s="493"/>
      <c r="T101" s="644"/>
      <c r="U101" s="634"/>
    </row>
    <row r="102" spans="1:21" x14ac:dyDescent="0.35">
      <c r="A102" s="1117"/>
      <c r="B102" s="412">
        <v>5</v>
      </c>
      <c r="C102" s="122"/>
      <c r="D102" s="112"/>
      <c r="E102" s="112"/>
      <c r="F102" s="122"/>
      <c r="G102" s="641"/>
      <c r="H102" s="127"/>
      <c r="I102" s="493"/>
      <c r="J102" s="642"/>
      <c r="K102" s="643"/>
      <c r="L102" s="493"/>
      <c r="M102" s="643"/>
      <c r="N102" s="170"/>
      <c r="O102" s="170"/>
      <c r="P102" s="493"/>
      <c r="Q102" s="493"/>
      <c r="R102" s="493"/>
      <c r="S102" s="493"/>
      <c r="T102" s="644"/>
      <c r="U102" s="634"/>
    </row>
    <row r="103" spans="1:21" x14ac:dyDescent="0.35">
      <c r="A103" s="1117"/>
      <c r="B103" s="412">
        <v>6</v>
      </c>
      <c r="C103" s="122"/>
      <c r="D103" s="112"/>
      <c r="E103" s="112"/>
      <c r="F103" s="122"/>
      <c r="G103" s="641"/>
      <c r="H103" s="127"/>
      <c r="I103" s="493"/>
      <c r="J103" s="642"/>
      <c r="K103" s="643"/>
      <c r="L103" s="493"/>
      <c r="M103" s="643"/>
      <c r="N103" s="170"/>
      <c r="O103" s="170"/>
      <c r="P103" s="493"/>
      <c r="Q103" s="493"/>
      <c r="R103" s="493"/>
      <c r="S103" s="493"/>
      <c r="T103" s="644"/>
      <c r="U103" s="634"/>
    </row>
    <row r="104" spans="1:21" x14ac:dyDescent="0.35">
      <c r="A104" s="1117"/>
      <c r="B104" s="412">
        <v>7</v>
      </c>
      <c r="C104" s="122"/>
      <c r="D104" s="112"/>
      <c r="E104" s="112"/>
      <c r="F104" s="122"/>
      <c r="G104" s="641"/>
      <c r="H104" s="127"/>
      <c r="I104" s="493"/>
      <c r="J104" s="642"/>
      <c r="K104" s="643"/>
      <c r="L104" s="493"/>
      <c r="M104" s="643"/>
      <c r="N104" s="170"/>
      <c r="O104" s="170"/>
      <c r="P104" s="493"/>
      <c r="Q104" s="493"/>
      <c r="R104" s="493"/>
      <c r="S104" s="493"/>
      <c r="T104" s="644"/>
      <c r="U104" s="634"/>
    </row>
    <row r="105" spans="1:21" x14ac:dyDescent="0.35">
      <c r="A105" s="1117"/>
      <c r="B105" s="412">
        <v>8</v>
      </c>
      <c r="C105" s="122"/>
      <c r="D105" s="112"/>
      <c r="E105" s="112"/>
      <c r="F105" s="122"/>
      <c r="G105" s="641"/>
      <c r="H105" s="127"/>
      <c r="I105" s="493"/>
      <c r="J105" s="642"/>
      <c r="K105" s="643"/>
      <c r="L105" s="493"/>
      <c r="M105" s="643"/>
      <c r="N105" s="170"/>
      <c r="O105" s="170"/>
      <c r="P105" s="493"/>
      <c r="Q105" s="493"/>
      <c r="R105" s="493"/>
      <c r="S105" s="493"/>
      <c r="T105" s="644"/>
      <c r="U105" s="634"/>
    </row>
    <row r="106" spans="1:21" x14ac:dyDescent="0.35">
      <c r="A106" s="1117"/>
      <c r="B106" s="412">
        <v>9</v>
      </c>
      <c r="C106" s="122"/>
      <c r="D106" s="112"/>
      <c r="E106" s="112"/>
      <c r="F106" s="122"/>
      <c r="G106" s="641"/>
      <c r="H106" s="127"/>
      <c r="I106" s="493"/>
      <c r="J106" s="642"/>
      <c r="K106" s="643"/>
      <c r="L106" s="493"/>
      <c r="M106" s="643"/>
      <c r="N106" s="170"/>
      <c r="O106" s="170"/>
      <c r="P106" s="493"/>
      <c r="Q106" s="493"/>
      <c r="R106" s="493"/>
      <c r="S106" s="493"/>
      <c r="T106" s="644"/>
      <c r="U106" s="634"/>
    </row>
    <row r="107" spans="1:21" ht="15" thickBot="1" x14ac:dyDescent="0.4">
      <c r="A107" s="1118"/>
      <c r="B107" s="413">
        <v>10</v>
      </c>
      <c r="C107" s="151"/>
      <c r="D107" s="149"/>
      <c r="E107" s="149"/>
      <c r="F107" s="151"/>
      <c r="G107" s="645"/>
      <c r="H107" s="416"/>
      <c r="I107" s="494"/>
      <c r="J107" s="646"/>
      <c r="K107" s="647"/>
      <c r="L107" s="494"/>
      <c r="M107" s="647"/>
      <c r="N107" s="171"/>
      <c r="O107" s="171"/>
      <c r="P107" s="494"/>
      <c r="Q107" s="494"/>
      <c r="R107" s="494"/>
      <c r="S107" s="494"/>
      <c r="T107" s="648"/>
      <c r="U107" s="634"/>
    </row>
    <row r="108" spans="1:21" ht="29.5" thickBot="1" x14ac:dyDescent="0.4">
      <c r="A108" s="157"/>
      <c r="B108" s="113"/>
      <c r="C108" s="113"/>
      <c r="D108" s="113"/>
      <c r="E108" s="544" t="s">
        <v>388</v>
      </c>
      <c r="F108" s="545">
        <f>COUNTA(F98:F107)</f>
        <v>0</v>
      </c>
      <c r="G108" s="546">
        <f>COUNTA(G98:G107)</f>
        <v>0</v>
      </c>
      <c r="H108" s="649"/>
      <c r="I108" s="649"/>
      <c r="J108" s="597" t="s">
        <v>627</v>
      </c>
      <c r="K108" s="599">
        <f>COUNTIF(K98:K107,"&lt;=31/12/2024")</f>
        <v>0</v>
      </c>
      <c r="L108" s="649"/>
      <c r="M108" s="373" t="s">
        <v>428</v>
      </c>
      <c r="N108" s="374">
        <f>SUM(N98:N107)</f>
        <v>0</v>
      </c>
      <c r="O108" s="375">
        <f>SUM(O98:O107)</f>
        <v>0</v>
      </c>
      <c r="P108" s="113"/>
      <c r="R108" s="113"/>
      <c r="S108" s="113"/>
      <c r="T108" s="650"/>
      <c r="U108" s="651"/>
    </row>
    <row r="109" spans="1:21" ht="15" thickBot="1" x14ac:dyDescent="0.4">
      <c r="A109" s="652"/>
      <c r="B109" s="653"/>
      <c r="C109" s="459"/>
      <c r="D109" s="459"/>
      <c r="E109" s="459"/>
      <c r="F109" s="653"/>
      <c r="G109" s="459"/>
      <c r="H109" s="459"/>
      <c r="I109" s="653"/>
      <c r="J109" s="653"/>
      <c r="K109" s="459"/>
      <c r="L109" s="459"/>
      <c r="M109" s="459"/>
      <c r="N109" s="459"/>
      <c r="O109" s="459"/>
      <c r="P109" s="459"/>
      <c r="Q109" s="459"/>
      <c r="R109" s="459"/>
      <c r="S109" s="654"/>
      <c r="T109" s="459"/>
      <c r="U109" s="655"/>
    </row>
    <row r="110" spans="1:21" ht="15" thickBot="1" x14ac:dyDescent="0.4">
      <c r="A110" s="629"/>
      <c r="B110" s="630"/>
      <c r="C110" s="631"/>
      <c r="D110" s="631"/>
      <c r="E110" s="631"/>
      <c r="F110" s="630"/>
      <c r="G110" s="631"/>
      <c r="H110" s="631"/>
      <c r="I110" s="630"/>
      <c r="J110" s="630"/>
      <c r="K110" s="631"/>
      <c r="L110" s="631"/>
      <c r="M110" s="631"/>
      <c r="N110" s="631"/>
      <c r="O110" s="631"/>
      <c r="P110" s="631"/>
      <c r="Q110" s="631"/>
      <c r="R110" s="631"/>
      <c r="S110" s="631"/>
      <c r="T110" s="631"/>
      <c r="U110" s="632"/>
    </row>
    <row r="111" spans="1:21" ht="27.65" customHeight="1" thickBot="1" x14ac:dyDescent="0.4">
      <c r="A111" s="404" t="s">
        <v>9</v>
      </c>
      <c r="B111" s="1023" t="s">
        <v>145</v>
      </c>
      <c r="C111" s="1024"/>
      <c r="E111" s="1119" t="s">
        <v>389</v>
      </c>
      <c r="F111" s="1120"/>
      <c r="G111" s="1027">
        <f>VLOOKUP(B111,'EXTRAUrbano.Piano inv. forn '!$D$119:$AB$144,3,FALSE)</f>
        <v>0</v>
      </c>
      <c r="H111" s="1028"/>
      <c r="I111" s="102"/>
      <c r="J111" s="1119" t="s">
        <v>390</v>
      </c>
      <c r="K111" s="1120"/>
      <c r="L111" s="1027">
        <f>VLOOKUP(B111,'EXTRAUrbano.Piano inv. forn '!$D$119:$AB$144,4,FALSE)</f>
        <v>0</v>
      </c>
      <c r="M111" s="1028"/>
      <c r="O111" s="409" t="s">
        <v>391</v>
      </c>
      <c r="P111" s="633"/>
      <c r="R111" s="410" t="s">
        <v>392</v>
      </c>
      <c r="S111" s="1029"/>
      <c r="T111" s="1030"/>
      <c r="U111" s="634"/>
    </row>
    <row r="112" spans="1:21" ht="15" customHeight="1" thickBot="1" x14ac:dyDescent="0.4">
      <c r="A112" s="157"/>
      <c r="B112" s="114"/>
      <c r="C112" s="114"/>
      <c r="E112" s="115"/>
      <c r="F112" s="115"/>
      <c r="G112" s="116"/>
      <c r="H112" s="116"/>
      <c r="I112" s="102"/>
      <c r="J112" s="115"/>
      <c r="K112" s="115"/>
      <c r="L112" s="116"/>
      <c r="M112" s="116"/>
      <c r="O112" s="117"/>
      <c r="R112" s="113"/>
      <c r="S112" s="605"/>
      <c r="U112" s="158"/>
    </row>
    <row r="113" spans="1:21" ht="30.75" customHeight="1" thickBot="1" x14ac:dyDescent="0.4">
      <c r="A113" s="1123" t="s">
        <v>393</v>
      </c>
      <c r="B113" s="1124"/>
      <c r="C113" s="1124"/>
      <c r="D113" s="1125"/>
      <c r="E113" s="1034">
        <f>VLOOKUP(B111,'EXTRAUrbano.Piano inv. forn '!$D$119:$AB$144,17,FALSE)</f>
        <v>0</v>
      </c>
      <c r="F113" s="1035"/>
      <c r="G113" s="1035"/>
      <c r="H113" s="1036"/>
      <c r="I113" s="102"/>
      <c r="J113" s="1126" t="s">
        <v>394</v>
      </c>
      <c r="K113" s="1127"/>
      <c r="L113" s="1034">
        <f>VLOOKUP(B111,'EXTRAUrbano.Piano inv. forn '!$D$119:$AB$144,19,FALSE)</f>
        <v>0</v>
      </c>
      <c r="M113" s="1036"/>
      <c r="N113" s="141"/>
      <c r="O113" s="410" t="s">
        <v>395</v>
      </c>
      <c r="P113" s="163">
        <f>L113+E113</f>
        <v>0</v>
      </c>
      <c r="R113" s="410" t="s">
        <v>396</v>
      </c>
      <c r="S113" s="1029"/>
      <c r="T113" s="1030"/>
      <c r="U113" s="158"/>
    </row>
    <row r="114" spans="1:21" ht="15" customHeight="1" thickBot="1" x14ac:dyDescent="0.4">
      <c r="A114" s="164"/>
      <c r="B114" s="165"/>
      <c r="C114" s="165"/>
      <c r="D114" s="165"/>
      <c r="E114" s="166"/>
      <c r="F114" s="166"/>
      <c r="G114" s="166"/>
      <c r="H114" s="166"/>
      <c r="I114" s="102"/>
      <c r="J114" s="115"/>
      <c r="K114" s="115"/>
      <c r="L114" s="166"/>
      <c r="M114" s="166"/>
      <c r="N114" s="141"/>
      <c r="O114" s="113"/>
      <c r="P114" s="141"/>
      <c r="R114" s="113"/>
      <c r="S114" s="114"/>
      <c r="T114" s="114"/>
      <c r="U114" s="634"/>
    </row>
    <row r="115" spans="1:21" ht="58" x14ac:dyDescent="0.35">
      <c r="A115" s="1113" t="s">
        <v>397</v>
      </c>
      <c r="B115" s="1115" t="s">
        <v>398</v>
      </c>
      <c r="C115" s="1115" t="s">
        <v>399</v>
      </c>
      <c r="D115" s="405" t="s">
        <v>400</v>
      </c>
      <c r="E115" s="406" t="s">
        <v>401</v>
      </c>
      <c r="F115" s="405" t="s">
        <v>402</v>
      </c>
      <c r="G115" s="405" t="s">
        <v>403</v>
      </c>
      <c r="H115" s="407" t="s">
        <v>347</v>
      </c>
      <c r="I115" s="407" t="s">
        <v>404</v>
      </c>
      <c r="J115" s="407" t="s">
        <v>405</v>
      </c>
      <c r="K115" s="407" t="s">
        <v>406</v>
      </c>
      <c r="L115" s="407" t="s">
        <v>407</v>
      </c>
      <c r="M115" s="407" t="s">
        <v>408</v>
      </c>
      <c r="N115" s="407" t="s">
        <v>409</v>
      </c>
      <c r="O115" s="407" t="s">
        <v>410</v>
      </c>
      <c r="P115" s="407" t="s">
        <v>411</v>
      </c>
      <c r="Q115" s="407" t="s">
        <v>412</v>
      </c>
      <c r="R115" s="407" t="s">
        <v>413</v>
      </c>
      <c r="S115" s="407" t="s">
        <v>450</v>
      </c>
      <c r="T115" s="1111" t="s">
        <v>415</v>
      </c>
      <c r="U115" s="635"/>
    </row>
    <row r="116" spans="1:21" ht="36.5" thickBot="1" x14ac:dyDescent="0.4">
      <c r="A116" s="1114"/>
      <c r="B116" s="1116"/>
      <c r="C116" s="1116"/>
      <c r="D116" s="408" t="s">
        <v>416</v>
      </c>
      <c r="E116" s="408" t="s">
        <v>432</v>
      </c>
      <c r="F116" s="408" t="s">
        <v>418</v>
      </c>
      <c r="G116" s="408" t="s">
        <v>418</v>
      </c>
      <c r="H116" s="408" t="s">
        <v>80</v>
      </c>
      <c r="I116" s="408" t="s">
        <v>451</v>
      </c>
      <c r="J116" s="408" t="s">
        <v>420</v>
      </c>
      <c r="K116" s="408" t="s">
        <v>421</v>
      </c>
      <c r="L116" s="408" t="s">
        <v>422</v>
      </c>
      <c r="M116" s="408" t="s">
        <v>421</v>
      </c>
      <c r="N116" s="408" t="s">
        <v>423</v>
      </c>
      <c r="O116" s="408" t="s">
        <v>387</v>
      </c>
      <c r="P116" s="408" t="s">
        <v>424</v>
      </c>
      <c r="Q116" s="408" t="s">
        <v>425</v>
      </c>
      <c r="R116" s="408" t="s">
        <v>426</v>
      </c>
      <c r="S116" s="408" t="s">
        <v>426</v>
      </c>
      <c r="T116" s="1112"/>
      <c r="U116" s="635"/>
    </row>
    <row r="117" spans="1:21" x14ac:dyDescent="0.35">
      <c r="A117" s="1117" t="str">
        <f>B111</f>
        <v>EXTRA-urb.i.1</v>
      </c>
      <c r="B117" s="411">
        <v>1</v>
      </c>
      <c r="C117" s="213"/>
      <c r="D117" s="125"/>
      <c r="E117" s="125"/>
      <c r="F117" s="213"/>
      <c r="G117" s="637"/>
      <c r="H117" s="127"/>
      <c r="I117" s="492"/>
      <c r="J117" s="638"/>
      <c r="K117" s="639"/>
      <c r="L117" s="492"/>
      <c r="M117" s="639"/>
      <c r="N117" s="179"/>
      <c r="O117" s="179"/>
      <c r="P117" s="492"/>
      <c r="Q117" s="492"/>
      <c r="R117" s="492"/>
      <c r="S117" s="492"/>
      <c r="T117" s="640"/>
      <c r="U117" s="634"/>
    </row>
    <row r="118" spans="1:21" x14ac:dyDescent="0.35">
      <c r="A118" s="1117"/>
      <c r="B118" s="412">
        <v>2</v>
      </c>
      <c r="C118" s="122"/>
      <c r="D118" s="112"/>
      <c r="E118" s="112"/>
      <c r="F118" s="122"/>
      <c r="G118" s="641"/>
      <c r="H118" s="127"/>
      <c r="I118" s="493"/>
      <c r="J118" s="642"/>
      <c r="K118" s="643"/>
      <c r="L118" s="493"/>
      <c r="M118" s="643"/>
      <c r="N118" s="170"/>
      <c r="O118" s="170"/>
      <c r="P118" s="493"/>
      <c r="Q118" s="493" t="s">
        <v>427</v>
      </c>
      <c r="R118" s="493"/>
      <c r="S118" s="493"/>
      <c r="T118" s="644"/>
      <c r="U118" s="634"/>
    </row>
    <row r="119" spans="1:21" x14ac:dyDescent="0.35">
      <c r="A119" s="1117"/>
      <c r="B119" s="412">
        <v>3</v>
      </c>
      <c r="C119" s="122"/>
      <c r="D119" s="112"/>
      <c r="E119" s="112"/>
      <c r="F119" s="122"/>
      <c r="G119" s="641"/>
      <c r="H119" s="127"/>
      <c r="I119" s="493"/>
      <c r="J119" s="642"/>
      <c r="K119" s="643"/>
      <c r="L119" s="493"/>
      <c r="M119" s="643"/>
      <c r="N119" s="170"/>
      <c r="O119" s="170"/>
      <c r="P119" s="493"/>
      <c r="Q119" s="493"/>
      <c r="R119" s="493"/>
      <c r="S119" s="493"/>
      <c r="T119" s="644"/>
      <c r="U119" s="634"/>
    </row>
    <row r="120" spans="1:21" x14ac:dyDescent="0.35">
      <c r="A120" s="1117"/>
      <c r="B120" s="412">
        <v>4</v>
      </c>
      <c r="C120" s="122"/>
      <c r="D120" s="112"/>
      <c r="E120" s="112"/>
      <c r="F120" s="122"/>
      <c r="G120" s="641"/>
      <c r="H120" s="127"/>
      <c r="I120" s="493"/>
      <c r="J120" s="642"/>
      <c r="K120" s="643"/>
      <c r="L120" s="493"/>
      <c r="M120" s="643"/>
      <c r="N120" s="170"/>
      <c r="O120" s="170"/>
      <c r="P120" s="493"/>
      <c r="Q120" s="493"/>
      <c r="R120" s="493"/>
      <c r="S120" s="493"/>
      <c r="T120" s="644"/>
      <c r="U120" s="634"/>
    </row>
    <row r="121" spans="1:21" x14ac:dyDescent="0.35">
      <c r="A121" s="1117"/>
      <c r="B121" s="412">
        <v>5</v>
      </c>
      <c r="C121" s="122"/>
      <c r="D121" s="112"/>
      <c r="E121" s="112"/>
      <c r="F121" s="122"/>
      <c r="G121" s="641"/>
      <c r="H121" s="127"/>
      <c r="I121" s="493"/>
      <c r="J121" s="642"/>
      <c r="K121" s="643"/>
      <c r="L121" s="493"/>
      <c r="M121" s="643"/>
      <c r="N121" s="170"/>
      <c r="O121" s="170"/>
      <c r="P121" s="493"/>
      <c r="Q121" s="493"/>
      <c r="R121" s="493"/>
      <c r="S121" s="493"/>
      <c r="T121" s="644"/>
      <c r="U121" s="634"/>
    </row>
    <row r="122" spans="1:21" x14ac:dyDescent="0.35">
      <c r="A122" s="1117"/>
      <c r="B122" s="412">
        <v>6</v>
      </c>
      <c r="C122" s="122"/>
      <c r="D122" s="112"/>
      <c r="E122" s="112"/>
      <c r="F122" s="122"/>
      <c r="G122" s="641"/>
      <c r="H122" s="127"/>
      <c r="I122" s="493"/>
      <c r="J122" s="642"/>
      <c r="K122" s="643"/>
      <c r="L122" s="493"/>
      <c r="M122" s="643"/>
      <c r="N122" s="170"/>
      <c r="O122" s="170"/>
      <c r="P122" s="493"/>
      <c r="Q122" s="493"/>
      <c r="R122" s="493"/>
      <c r="S122" s="493"/>
      <c r="T122" s="644"/>
      <c r="U122" s="634"/>
    </row>
    <row r="123" spans="1:21" x14ac:dyDescent="0.35">
      <c r="A123" s="1117"/>
      <c r="B123" s="412">
        <v>7</v>
      </c>
      <c r="C123" s="122"/>
      <c r="D123" s="112"/>
      <c r="E123" s="112"/>
      <c r="F123" s="122"/>
      <c r="G123" s="641"/>
      <c r="H123" s="127"/>
      <c r="I123" s="493"/>
      <c r="J123" s="642"/>
      <c r="K123" s="643"/>
      <c r="L123" s="493"/>
      <c r="M123" s="643"/>
      <c r="N123" s="170"/>
      <c r="O123" s="170"/>
      <c r="P123" s="493"/>
      <c r="Q123" s="493"/>
      <c r="R123" s="493"/>
      <c r="S123" s="493"/>
      <c r="T123" s="644"/>
      <c r="U123" s="634"/>
    </row>
    <row r="124" spans="1:21" x14ac:dyDescent="0.35">
      <c r="A124" s="1117"/>
      <c r="B124" s="412">
        <v>8</v>
      </c>
      <c r="C124" s="122"/>
      <c r="D124" s="112"/>
      <c r="E124" s="112"/>
      <c r="F124" s="122"/>
      <c r="G124" s="641"/>
      <c r="H124" s="127"/>
      <c r="I124" s="493"/>
      <c r="J124" s="642"/>
      <c r="K124" s="643"/>
      <c r="L124" s="493"/>
      <c r="M124" s="643"/>
      <c r="N124" s="170"/>
      <c r="O124" s="170"/>
      <c r="P124" s="493"/>
      <c r="Q124" s="493"/>
      <c r="R124" s="493"/>
      <c r="S124" s="493"/>
      <c r="T124" s="644"/>
      <c r="U124" s="634"/>
    </row>
    <row r="125" spans="1:21" x14ac:dyDescent="0.35">
      <c r="A125" s="1117"/>
      <c r="B125" s="412">
        <v>9</v>
      </c>
      <c r="C125" s="122"/>
      <c r="D125" s="112"/>
      <c r="E125" s="112"/>
      <c r="F125" s="122"/>
      <c r="G125" s="641"/>
      <c r="H125" s="127"/>
      <c r="I125" s="493"/>
      <c r="J125" s="642"/>
      <c r="K125" s="643"/>
      <c r="L125" s="493"/>
      <c r="M125" s="643"/>
      <c r="N125" s="170"/>
      <c r="O125" s="170"/>
      <c r="P125" s="493"/>
      <c r="Q125" s="493"/>
      <c r="R125" s="493"/>
      <c r="S125" s="493"/>
      <c r="T125" s="644"/>
      <c r="U125" s="634"/>
    </row>
    <row r="126" spans="1:21" ht="15" thickBot="1" x14ac:dyDescent="0.4">
      <c r="A126" s="1118"/>
      <c r="B126" s="413">
        <v>10</v>
      </c>
      <c r="C126" s="151"/>
      <c r="D126" s="149"/>
      <c r="E126" s="149"/>
      <c r="F126" s="151"/>
      <c r="G126" s="645"/>
      <c r="H126" s="416"/>
      <c r="I126" s="494"/>
      <c r="J126" s="646"/>
      <c r="K126" s="647"/>
      <c r="L126" s="494"/>
      <c r="M126" s="647"/>
      <c r="N126" s="171"/>
      <c r="O126" s="171"/>
      <c r="P126" s="494"/>
      <c r="Q126" s="494"/>
      <c r="R126" s="494"/>
      <c r="S126" s="494"/>
      <c r="T126" s="648"/>
      <c r="U126" s="634"/>
    </row>
    <row r="127" spans="1:21" ht="29.5" thickBot="1" x14ac:dyDescent="0.4">
      <c r="A127" s="157"/>
      <c r="B127" s="113"/>
      <c r="C127" s="113"/>
      <c r="D127" s="113"/>
      <c r="E127" s="544" t="s">
        <v>388</v>
      </c>
      <c r="F127" s="545">
        <f>COUNTA(F117:F126)</f>
        <v>0</v>
      </c>
      <c r="G127" s="546">
        <f>COUNTA(G117:G126)</f>
        <v>0</v>
      </c>
      <c r="H127" s="649"/>
      <c r="I127" s="649"/>
      <c r="J127" s="597" t="s">
        <v>627</v>
      </c>
      <c r="K127" s="599">
        <f>COUNTIF(K117:K126,"&lt;=31/12/2024")</f>
        <v>0</v>
      </c>
      <c r="L127" s="649"/>
      <c r="M127" s="373" t="s">
        <v>428</v>
      </c>
      <c r="N127" s="374">
        <f>SUM(N117:N126)</f>
        <v>0</v>
      </c>
      <c r="O127" s="375">
        <f>SUM(O117:O126)</f>
        <v>0</v>
      </c>
      <c r="P127" s="113"/>
      <c r="R127" s="113"/>
      <c r="S127" s="113"/>
      <c r="T127" s="650"/>
      <c r="U127" s="651"/>
    </row>
    <row r="128" spans="1:21" ht="15" thickBot="1" x14ac:dyDescent="0.4">
      <c r="A128" s="652"/>
      <c r="B128" s="653"/>
      <c r="C128" s="459"/>
      <c r="D128" s="459"/>
      <c r="E128" s="459"/>
      <c r="F128" s="653"/>
      <c r="G128" s="459"/>
      <c r="H128" s="459"/>
      <c r="I128" s="653"/>
      <c r="J128" s="653"/>
      <c r="K128" s="459"/>
      <c r="L128" s="459"/>
      <c r="M128" s="459"/>
      <c r="N128" s="459"/>
      <c r="O128" s="459"/>
      <c r="P128" s="459"/>
      <c r="Q128" s="459"/>
      <c r="R128" s="459"/>
      <c r="S128" s="654"/>
      <c r="T128" s="459"/>
      <c r="U128" s="655"/>
    </row>
    <row r="129" spans="1:21" ht="15" thickBot="1" x14ac:dyDescent="0.4">
      <c r="A129" s="629"/>
      <c r="B129" s="630"/>
      <c r="C129" s="631"/>
      <c r="D129" s="631"/>
      <c r="E129" s="631"/>
      <c r="F129" s="630"/>
      <c r="G129" s="631"/>
      <c r="H129" s="631"/>
      <c r="I129" s="630"/>
      <c r="J129" s="630"/>
      <c r="K129" s="631"/>
      <c r="L129" s="631"/>
      <c r="M129" s="631"/>
      <c r="N129" s="631"/>
      <c r="O129" s="631"/>
      <c r="P129" s="631"/>
      <c r="Q129" s="631"/>
      <c r="R129" s="631"/>
      <c r="S129" s="631"/>
      <c r="T129" s="631"/>
      <c r="U129" s="632"/>
    </row>
    <row r="130" spans="1:21" ht="27.65" customHeight="1" thickBot="1" x14ac:dyDescent="0.4">
      <c r="A130" s="404" t="s">
        <v>9</v>
      </c>
      <c r="B130" s="1023" t="s">
        <v>145</v>
      </c>
      <c r="C130" s="1024"/>
      <c r="E130" s="1119" t="s">
        <v>389</v>
      </c>
      <c r="F130" s="1120"/>
      <c r="G130" s="1027">
        <f>VLOOKUP(B130,'EXTRAUrbano.Piano inv. forn '!$D$119:$AB$144,3,FALSE)</f>
        <v>0</v>
      </c>
      <c r="H130" s="1028"/>
      <c r="I130" s="102"/>
      <c r="J130" s="1119" t="s">
        <v>390</v>
      </c>
      <c r="K130" s="1120"/>
      <c r="L130" s="1027">
        <f>VLOOKUP(B130,'EXTRAUrbano.Piano inv. forn '!$D$119:$AB$144,4,FALSE)</f>
        <v>0</v>
      </c>
      <c r="M130" s="1028"/>
      <c r="O130" s="409" t="s">
        <v>391</v>
      </c>
      <c r="P130" s="633"/>
      <c r="R130" s="410" t="s">
        <v>392</v>
      </c>
      <c r="S130" s="1029"/>
      <c r="T130" s="1030"/>
      <c r="U130" s="634"/>
    </row>
    <row r="131" spans="1:21" ht="15" customHeight="1" thickBot="1" x14ac:dyDescent="0.4">
      <c r="A131" s="157"/>
      <c r="B131" s="114"/>
      <c r="C131" s="114"/>
      <c r="E131" s="115"/>
      <c r="F131" s="115"/>
      <c r="G131" s="116"/>
      <c r="H131" s="116"/>
      <c r="I131" s="102"/>
      <c r="J131" s="115"/>
      <c r="K131" s="115"/>
      <c r="L131" s="116"/>
      <c r="M131" s="116"/>
      <c r="O131" s="117"/>
      <c r="R131" s="113"/>
      <c r="S131" s="605"/>
      <c r="U131" s="158"/>
    </row>
    <row r="132" spans="1:21" ht="30.75" customHeight="1" thickBot="1" x14ac:dyDescent="0.4">
      <c r="A132" s="1123" t="s">
        <v>393</v>
      </c>
      <c r="B132" s="1124"/>
      <c r="C132" s="1124"/>
      <c r="D132" s="1125"/>
      <c r="E132" s="1034">
        <f>VLOOKUP(B130,'EXTRAUrbano.Piano inv. forn '!$D$119:$AB$144,17,FALSE)</f>
        <v>0</v>
      </c>
      <c r="F132" s="1035"/>
      <c r="G132" s="1035"/>
      <c r="H132" s="1036"/>
      <c r="I132" s="102"/>
      <c r="J132" s="1126" t="s">
        <v>394</v>
      </c>
      <c r="K132" s="1127"/>
      <c r="L132" s="1034">
        <f>VLOOKUP(B130,'EXTRAUrbano.Piano inv. forn '!$D$119:$AB$144,19,FALSE)</f>
        <v>0</v>
      </c>
      <c r="M132" s="1036"/>
      <c r="N132" s="141"/>
      <c r="O132" s="410" t="s">
        <v>395</v>
      </c>
      <c r="P132" s="163">
        <f>L132+E132</f>
        <v>0</v>
      </c>
      <c r="R132" s="410" t="s">
        <v>396</v>
      </c>
      <c r="S132" s="1029"/>
      <c r="T132" s="1030"/>
      <c r="U132" s="158"/>
    </row>
    <row r="133" spans="1:21" ht="15" customHeight="1" thickBot="1" x14ac:dyDescent="0.4">
      <c r="A133" s="164"/>
      <c r="B133" s="165"/>
      <c r="C133" s="165"/>
      <c r="D133" s="165"/>
      <c r="E133" s="166"/>
      <c r="F133" s="166"/>
      <c r="G133" s="166"/>
      <c r="H133" s="166"/>
      <c r="I133" s="102"/>
      <c r="J133" s="115"/>
      <c r="K133" s="115"/>
      <c r="L133" s="166"/>
      <c r="M133" s="166"/>
      <c r="N133" s="141"/>
      <c r="O133" s="113"/>
      <c r="P133" s="141"/>
      <c r="R133" s="113"/>
      <c r="S133" s="114"/>
      <c r="T133" s="114"/>
      <c r="U133" s="634"/>
    </row>
    <row r="134" spans="1:21" ht="58" x14ac:dyDescent="0.35">
      <c r="A134" s="1113" t="s">
        <v>397</v>
      </c>
      <c r="B134" s="1115" t="s">
        <v>398</v>
      </c>
      <c r="C134" s="1115" t="s">
        <v>399</v>
      </c>
      <c r="D134" s="405" t="s">
        <v>400</v>
      </c>
      <c r="E134" s="406" t="s">
        <v>401</v>
      </c>
      <c r="F134" s="405" t="s">
        <v>402</v>
      </c>
      <c r="G134" s="405" t="s">
        <v>403</v>
      </c>
      <c r="H134" s="407" t="s">
        <v>347</v>
      </c>
      <c r="I134" s="407" t="s">
        <v>404</v>
      </c>
      <c r="J134" s="407" t="s">
        <v>405</v>
      </c>
      <c r="K134" s="407" t="s">
        <v>406</v>
      </c>
      <c r="L134" s="407" t="s">
        <v>407</v>
      </c>
      <c r="M134" s="407" t="s">
        <v>408</v>
      </c>
      <c r="N134" s="407" t="s">
        <v>409</v>
      </c>
      <c r="O134" s="407" t="s">
        <v>410</v>
      </c>
      <c r="P134" s="407" t="s">
        <v>411</v>
      </c>
      <c r="Q134" s="407" t="s">
        <v>412</v>
      </c>
      <c r="R134" s="407" t="s">
        <v>413</v>
      </c>
      <c r="S134" s="407" t="s">
        <v>450</v>
      </c>
      <c r="T134" s="1111" t="s">
        <v>415</v>
      </c>
      <c r="U134" s="635"/>
    </row>
    <row r="135" spans="1:21" ht="36.5" thickBot="1" x14ac:dyDescent="0.4">
      <c r="A135" s="1114"/>
      <c r="B135" s="1116"/>
      <c r="C135" s="1116"/>
      <c r="D135" s="408" t="s">
        <v>416</v>
      </c>
      <c r="E135" s="408" t="s">
        <v>432</v>
      </c>
      <c r="F135" s="408" t="s">
        <v>418</v>
      </c>
      <c r="G135" s="408" t="s">
        <v>418</v>
      </c>
      <c r="H135" s="408" t="s">
        <v>80</v>
      </c>
      <c r="I135" s="408" t="s">
        <v>451</v>
      </c>
      <c r="J135" s="408" t="s">
        <v>420</v>
      </c>
      <c r="K135" s="408" t="s">
        <v>421</v>
      </c>
      <c r="L135" s="408" t="s">
        <v>422</v>
      </c>
      <c r="M135" s="408" t="s">
        <v>421</v>
      </c>
      <c r="N135" s="408" t="s">
        <v>423</v>
      </c>
      <c r="O135" s="408" t="s">
        <v>387</v>
      </c>
      <c r="P135" s="408" t="s">
        <v>424</v>
      </c>
      <c r="Q135" s="408" t="s">
        <v>425</v>
      </c>
      <c r="R135" s="408" t="s">
        <v>426</v>
      </c>
      <c r="S135" s="408" t="s">
        <v>426</v>
      </c>
      <c r="T135" s="1112"/>
      <c r="U135" s="635"/>
    </row>
    <row r="136" spans="1:21" x14ac:dyDescent="0.35">
      <c r="A136" s="1117" t="str">
        <f>B130</f>
        <v>EXTRA-urb.i.1</v>
      </c>
      <c r="B136" s="411">
        <v>1</v>
      </c>
      <c r="C136" s="213"/>
      <c r="D136" s="125"/>
      <c r="E136" s="125"/>
      <c r="F136" s="213"/>
      <c r="G136" s="637"/>
      <c r="H136" s="127"/>
      <c r="I136" s="492"/>
      <c r="J136" s="638"/>
      <c r="K136" s="639"/>
      <c r="L136" s="492"/>
      <c r="M136" s="639"/>
      <c r="N136" s="179"/>
      <c r="O136" s="179"/>
      <c r="P136" s="492"/>
      <c r="Q136" s="492"/>
      <c r="R136" s="492"/>
      <c r="S136" s="492"/>
      <c r="T136" s="640"/>
      <c r="U136" s="634"/>
    </row>
    <row r="137" spans="1:21" x14ac:dyDescent="0.35">
      <c r="A137" s="1117"/>
      <c r="B137" s="412">
        <v>2</v>
      </c>
      <c r="C137" s="122"/>
      <c r="D137" s="112"/>
      <c r="E137" s="112"/>
      <c r="F137" s="122"/>
      <c r="G137" s="641"/>
      <c r="H137" s="127"/>
      <c r="I137" s="493"/>
      <c r="J137" s="642"/>
      <c r="K137" s="643"/>
      <c r="L137" s="493"/>
      <c r="M137" s="643"/>
      <c r="N137" s="170"/>
      <c r="O137" s="170"/>
      <c r="P137" s="493"/>
      <c r="Q137" s="493" t="s">
        <v>427</v>
      </c>
      <c r="R137" s="493"/>
      <c r="S137" s="493"/>
      <c r="T137" s="644"/>
      <c r="U137" s="634"/>
    </row>
    <row r="138" spans="1:21" x14ac:dyDescent="0.35">
      <c r="A138" s="1117"/>
      <c r="B138" s="412">
        <v>3</v>
      </c>
      <c r="C138" s="122"/>
      <c r="D138" s="112"/>
      <c r="E138" s="112"/>
      <c r="F138" s="122"/>
      <c r="G138" s="641"/>
      <c r="H138" s="127"/>
      <c r="I138" s="493"/>
      <c r="J138" s="642"/>
      <c r="K138" s="643"/>
      <c r="L138" s="493"/>
      <c r="M138" s="643"/>
      <c r="N138" s="170"/>
      <c r="O138" s="170"/>
      <c r="P138" s="493"/>
      <c r="Q138" s="493"/>
      <c r="R138" s="493"/>
      <c r="S138" s="493"/>
      <c r="T138" s="644"/>
      <c r="U138" s="634"/>
    </row>
    <row r="139" spans="1:21" x14ac:dyDescent="0.35">
      <c r="A139" s="1117"/>
      <c r="B139" s="412">
        <v>4</v>
      </c>
      <c r="C139" s="122"/>
      <c r="D139" s="112"/>
      <c r="E139" s="112"/>
      <c r="F139" s="122"/>
      <c r="G139" s="641"/>
      <c r="H139" s="127"/>
      <c r="I139" s="493"/>
      <c r="J139" s="642"/>
      <c r="K139" s="643"/>
      <c r="L139" s="493"/>
      <c r="M139" s="643"/>
      <c r="N139" s="170"/>
      <c r="O139" s="170"/>
      <c r="P139" s="493"/>
      <c r="Q139" s="493"/>
      <c r="R139" s="493"/>
      <c r="S139" s="493"/>
      <c r="T139" s="644"/>
      <c r="U139" s="634"/>
    </row>
    <row r="140" spans="1:21" x14ac:dyDescent="0.35">
      <c r="A140" s="1117"/>
      <c r="B140" s="412">
        <v>5</v>
      </c>
      <c r="C140" s="122"/>
      <c r="D140" s="112"/>
      <c r="E140" s="112"/>
      <c r="F140" s="122"/>
      <c r="G140" s="641"/>
      <c r="H140" s="127"/>
      <c r="I140" s="493"/>
      <c r="J140" s="642"/>
      <c r="K140" s="643"/>
      <c r="L140" s="493"/>
      <c r="M140" s="643"/>
      <c r="N140" s="170"/>
      <c r="O140" s="170"/>
      <c r="P140" s="493"/>
      <c r="Q140" s="493"/>
      <c r="R140" s="493"/>
      <c r="S140" s="493"/>
      <c r="T140" s="644"/>
      <c r="U140" s="634"/>
    </row>
    <row r="141" spans="1:21" x14ac:dyDescent="0.35">
      <c r="A141" s="1117"/>
      <c r="B141" s="412">
        <v>6</v>
      </c>
      <c r="C141" s="122"/>
      <c r="D141" s="112"/>
      <c r="E141" s="112"/>
      <c r="F141" s="122"/>
      <c r="G141" s="641"/>
      <c r="H141" s="127"/>
      <c r="I141" s="493"/>
      <c r="J141" s="642"/>
      <c r="K141" s="643"/>
      <c r="L141" s="493"/>
      <c r="M141" s="643"/>
      <c r="N141" s="170"/>
      <c r="O141" s="170"/>
      <c r="P141" s="493"/>
      <c r="Q141" s="493"/>
      <c r="R141" s="493"/>
      <c r="S141" s="493"/>
      <c r="T141" s="644"/>
      <c r="U141" s="634"/>
    </row>
    <row r="142" spans="1:21" x14ac:dyDescent="0.35">
      <c r="A142" s="1117"/>
      <c r="B142" s="412">
        <v>7</v>
      </c>
      <c r="C142" s="122"/>
      <c r="D142" s="112"/>
      <c r="E142" s="112"/>
      <c r="F142" s="122"/>
      <c r="G142" s="641"/>
      <c r="H142" s="127"/>
      <c r="I142" s="493"/>
      <c r="J142" s="642"/>
      <c r="K142" s="643"/>
      <c r="L142" s="493"/>
      <c r="M142" s="643"/>
      <c r="N142" s="170"/>
      <c r="O142" s="170"/>
      <c r="P142" s="493"/>
      <c r="Q142" s="493"/>
      <c r="R142" s="493"/>
      <c r="S142" s="493"/>
      <c r="T142" s="644"/>
      <c r="U142" s="634"/>
    </row>
    <row r="143" spans="1:21" x14ac:dyDescent="0.35">
      <c r="A143" s="1117"/>
      <c r="B143" s="412">
        <v>8</v>
      </c>
      <c r="C143" s="122"/>
      <c r="D143" s="112"/>
      <c r="E143" s="112"/>
      <c r="F143" s="122"/>
      <c r="G143" s="641"/>
      <c r="H143" s="127"/>
      <c r="I143" s="493"/>
      <c r="J143" s="642"/>
      <c r="K143" s="643"/>
      <c r="L143" s="493"/>
      <c r="M143" s="643"/>
      <c r="N143" s="170"/>
      <c r="O143" s="170"/>
      <c r="P143" s="493"/>
      <c r="Q143" s="493"/>
      <c r="R143" s="493"/>
      <c r="S143" s="493"/>
      <c r="T143" s="644"/>
      <c r="U143" s="634"/>
    </row>
    <row r="144" spans="1:21" x14ac:dyDescent="0.35">
      <c r="A144" s="1117"/>
      <c r="B144" s="412">
        <v>9</v>
      </c>
      <c r="C144" s="122"/>
      <c r="D144" s="112"/>
      <c r="E144" s="112"/>
      <c r="F144" s="122"/>
      <c r="G144" s="641"/>
      <c r="H144" s="127"/>
      <c r="I144" s="493"/>
      <c r="J144" s="642"/>
      <c r="K144" s="643"/>
      <c r="L144" s="493"/>
      <c r="M144" s="643"/>
      <c r="N144" s="170"/>
      <c r="O144" s="170"/>
      <c r="P144" s="493"/>
      <c r="Q144" s="493"/>
      <c r="R144" s="493"/>
      <c r="S144" s="493"/>
      <c r="T144" s="644"/>
      <c r="U144" s="634"/>
    </row>
    <row r="145" spans="1:21" ht="15" thickBot="1" x14ac:dyDescent="0.4">
      <c r="A145" s="1118"/>
      <c r="B145" s="413">
        <v>10</v>
      </c>
      <c r="C145" s="151"/>
      <c r="D145" s="149"/>
      <c r="E145" s="149"/>
      <c r="F145" s="151"/>
      <c r="G145" s="645"/>
      <c r="H145" s="416"/>
      <c r="I145" s="494"/>
      <c r="J145" s="646"/>
      <c r="K145" s="647"/>
      <c r="L145" s="494"/>
      <c r="M145" s="647"/>
      <c r="N145" s="171"/>
      <c r="O145" s="171"/>
      <c r="P145" s="494"/>
      <c r="Q145" s="494"/>
      <c r="R145" s="494"/>
      <c r="S145" s="494"/>
      <c r="T145" s="648"/>
      <c r="U145" s="634"/>
    </row>
    <row r="146" spans="1:21" ht="29.5" thickBot="1" x14ac:dyDescent="0.4">
      <c r="A146" s="157"/>
      <c r="B146" s="113"/>
      <c r="C146" s="113"/>
      <c r="D146" s="113"/>
      <c r="E146" s="544" t="s">
        <v>388</v>
      </c>
      <c r="F146" s="545">
        <f>COUNTA(F136:F145)</f>
        <v>0</v>
      </c>
      <c r="G146" s="546">
        <f>COUNTA(G136:G145)</f>
        <v>0</v>
      </c>
      <c r="H146" s="649"/>
      <c r="I146" s="649"/>
      <c r="J146" s="597" t="s">
        <v>627</v>
      </c>
      <c r="K146" s="599">
        <f>COUNTIF(K136:K145,"&lt;=31/12/2024")</f>
        <v>0</v>
      </c>
      <c r="L146" s="649"/>
      <c r="M146" s="373" t="s">
        <v>428</v>
      </c>
      <c r="N146" s="374">
        <f>SUM(N136:N145)</f>
        <v>0</v>
      </c>
      <c r="O146" s="375">
        <f>SUM(O136:O145)</f>
        <v>0</v>
      </c>
      <c r="P146" s="113"/>
      <c r="R146" s="113"/>
      <c r="S146" s="113"/>
      <c r="T146" s="650"/>
      <c r="U146" s="651"/>
    </row>
    <row r="147" spans="1:21" ht="15" thickBot="1" x14ac:dyDescent="0.4">
      <c r="A147" s="652"/>
      <c r="B147" s="653"/>
      <c r="C147" s="459"/>
      <c r="D147" s="459"/>
      <c r="E147" s="459"/>
      <c r="F147" s="653"/>
      <c r="G147" s="459"/>
      <c r="H147" s="459"/>
      <c r="I147" s="653"/>
      <c r="J147" s="653"/>
      <c r="K147" s="459"/>
      <c r="L147" s="459"/>
      <c r="M147" s="459"/>
      <c r="N147" s="459"/>
      <c r="O147" s="459"/>
      <c r="P147" s="459"/>
      <c r="Q147" s="459"/>
      <c r="R147" s="459"/>
      <c r="S147" s="654"/>
      <c r="T147" s="459"/>
      <c r="U147" s="655"/>
    </row>
    <row r="148" spans="1:21" ht="15" thickBot="1" x14ac:dyDescent="0.4">
      <c r="A148" s="629"/>
      <c r="B148" s="630"/>
      <c r="C148" s="631"/>
      <c r="D148" s="631"/>
      <c r="E148" s="631"/>
      <c r="F148" s="630"/>
      <c r="G148" s="631"/>
      <c r="H148" s="631"/>
      <c r="I148" s="630"/>
      <c r="J148" s="630"/>
      <c r="K148" s="631"/>
      <c r="L148" s="631"/>
      <c r="M148" s="631"/>
      <c r="N148" s="631"/>
      <c r="O148" s="631"/>
      <c r="P148" s="631"/>
      <c r="Q148" s="631"/>
      <c r="R148" s="631"/>
      <c r="S148" s="631"/>
      <c r="T148" s="631"/>
      <c r="U148" s="632"/>
    </row>
    <row r="149" spans="1:21" ht="27.65" customHeight="1" thickBot="1" x14ac:dyDescent="0.4">
      <c r="A149" s="404" t="s">
        <v>9</v>
      </c>
      <c r="B149" s="1023" t="s">
        <v>145</v>
      </c>
      <c r="C149" s="1024"/>
      <c r="E149" s="1119" t="s">
        <v>389</v>
      </c>
      <c r="F149" s="1120"/>
      <c r="G149" s="1027">
        <f>VLOOKUP(B149,'EXTRAUrbano.Piano inv. forn '!$D$119:$AB$144,3,FALSE)</f>
        <v>0</v>
      </c>
      <c r="H149" s="1028"/>
      <c r="I149" s="102"/>
      <c r="J149" s="1119" t="s">
        <v>390</v>
      </c>
      <c r="K149" s="1120"/>
      <c r="L149" s="1027">
        <f>VLOOKUP(B149,'EXTRAUrbano.Piano inv. forn '!$D$119:$AB$144,4,FALSE)</f>
        <v>0</v>
      </c>
      <c r="M149" s="1028"/>
      <c r="O149" s="409" t="s">
        <v>391</v>
      </c>
      <c r="P149" s="633"/>
      <c r="R149" s="410" t="s">
        <v>392</v>
      </c>
      <c r="S149" s="1029"/>
      <c r="T149" s="1030"/>
      <c r="U149" s="634"/>
    </row>
    <row r="150" spans="1:21" ht="15" customHeight="1" thickBot="1" x14ac:dyDescent="0.4">
      <c r="A150" s="157"/>
      <c r="B150" s="114"/>
      <c r="C150" s="114"/>
      <c r="E150" s="115"/>
      <c r="F150" s="115"/>
      <c r="G150" s="116"/>
      <c r="H150" s="116"/>
      <c r="I150" s="102"/>
      <c r="J150" s="115"/>
      <c r="K150" s="115"/>
      <c r="L150" s="116"/>
      <c r="M150" s="116"/>
      <c r="O150" s="117"/>
      <c r="R150" s="113"/>
      <c r="S150" s="605"/>
      <c r="U150" s="158"/>
    </row>
    <row r="151" spans="1:21" ht="36" customHeight="1" thickBot="1" x14ac:dyDescent="0.4">
      <c r="A151" s="1123" t="s">
        <v>393</v>
      </c>
      <c r="B151" s="1124"/>
      <c r="C151" s="1124"/>
      <c r="D151" s="1125"/>
      <c r="E151" s="1034">
        <f>VLOOKUP(B149,'EXTRAUrbano.Piano inv. forn '!$D$119:$AB$144,17,FALSE)</f>
        <v>0</v>
      </c>
      <c r="F151" s="1035"/>
      <c r="G151" s="1035"/>
      <c r="H151" s="1036"/>
      <c r="I151" s="102"/>
      <c r="J151" s="1126" t="s">
        <v>394</v>
      </c>
      <c r="K151" s="1127"/>
      <c r="L151" s="1034">
        <f>VLOOKUP(B149,'EXTRAUrbano.Piano inv. forn '!$D$119:$AB$144,19,FALSE)</f>
        <v>0</v>
      </c>
      <c r="M151" s="1036"/>
      <c r="N151" s="141"/>
      <c r="O151" s="410" t="s">
        <v>395</v>
      </c>
      <c r="P151" s="163">
        <f>L151+E151</f>
        <v>0</v>
      </c>
      <c r="R151" s="410" t="s">
        <v>396</v>
      </c>
      <c r="S151" s="1029"/>
      <c r="T151" s="1030"/>
      <c r="U151" s="158"/>
    </row>
    <row r="152" spans="1:21" ht="15" customHeight="1" thickBot="1" x14ac:dyDescent="0.4">
      <c r="A152" s="164"/>
      <c r="B152" s="165"/>
      <c r="C152" s="165"/>
      <c r="D152" s="165"/>
      <c r="E152" s="166"/>
      <c r="F152" s="166"/>
      <c r="G152" s="166"/>
      <c r="H152" s="166"/>
      <c r="I152" s="102"/>
      <c r="J152" s="115"/>
      <c r="K152" s="115"/>
      <c r="L152" s="166"/>
      <c r="M152" s="166"/>
      <c r="N152" s="141"/>
      <c r="O152" s="113"/>
      <c r="P152" s="141"/>
      <c r="R152" s="113"/>
      <c r="S152" s="114"/>
      <c r="T152" s="114"/>
      <c r="U152" s="634"/>
    </row>
    <row r="153" spans="1:21" ht="58" x14ac:dyDescent="0.35">
      <c r="A153" s="1113" t="s">
        <v>397</v>
      </c>
      <c r="B153" s="1115" t="s">
        <v>398</v>
      </c>
      <c r="C153" s="1115" t="s">
        <v>399</v>
      </c>
      <c r="D153" s="405" t="s">
        <v>400</v>
      </c>
      <c r="E153" s="406" t="s">
        <v>401</v>
      </c>
      <c r="F153" s="405" t="s">
        <v>402</v>
      </c>
      <c r="G153" s="405" t="s">
        <v>403</v>
      </c>
      <c r="H153" s="407" t="s">
        <v>347</v>
      </c>
      <c r="I153" s="407" t="s">
        <v>404</v>
      </c>
      <c r="J153" s="407" t="s">
        <v>405</v>
      </c>
      <c r="K153" s="407" t="s">
        <v>406</v>
      </c>
      <c r="L153" s="407" t="s">
        <v>407</v>
      </c>
      <c r="M153" s="407" t="s">
        <v>408</v>
      </c>
      <c r="N153" s="407" t="s">
        <v>409</v>
      </c>
      <c r="O153" s="407" t="s">
        <v>410</v>
      </c>
      <c r="P153" s="407" t="s">
        <v>411</v>
      </c>
      <c r="Q153" s="407" t="s">
        <v>412</v>
      </c>
      <c r="R153" s="407" t="s">
        <v>413</v>
      </c>
      <c r="S153" s="407" t="s">
        <v>450</v>
      </c>
      <c r="T153" s="1111" t="s">
        <v>415</v>
      </c>
      <c r="U153" s="635"/>
    </row>
    <row r="154" spans="1:21" ht="36.5" thickBot="1" x14ac:dyDescent="0.4">
      <c r="A154" s="1114"/>
      <c r="B154" s="1116"/>
      <c r="C154" s="1116"/>
      <c r="D154" s="408" t="s">
        <v>416</v>
      </c>
      <c r="E154" s="408" t="s">
        <v>432</v>
      </c>
      <c r="F154" s="408" t="s">
        <v>418</v>
      </c>
      <c r="G154" s="408" t="s">
        <v>418</v>
      </c>
      <c r="H154" s="408" t="s">
        <v>80</v>
      </c>
      <c r="I154" s="408" t="s">
        <v>451</v>
      </c>
      <c r="J154" s="408" t="s">
        <v>420</v>
      </c>
      <c r="K154" s="408" t="s">
        <v>421</v>
      </c>
      <c r="L154" s="408" t="s">
        <v>422</v>
      </c>
      <c r="M154" s="408" t="s">
        <v>421</v>
      </c>
      <c r="N154" s="408" t="s">
        <v>423</v>
      </c>
      <c r="O154" s="408" t="s">
        <v>387</v>
      </c>
      <c r="P154" s="408" t="s">
        <v>424</v>
      </c>
      <c r="Q154" s="408" t="s">
        <v>425</v>
      </c>
      <c r="R154" s="408" t="s">
        <v>426</v>
      </c>
      <c r="S154" s="408" t="s">
        <v>426</v>
      </c>
      <c r="T154" s="1112"/>
      <c r="U154" s="635"/>
    </row>
    <row r="155" spans="1:21" x14ac:dyDescent="0.35">
      <c r="A155" s="1117" t="str">
        <f>B149</f>
        <v>EXTRA-urb.i.1</v>
      </c>
      <c r="B155" s="411">
        <v>1</v>
      </c>
      <c r="C155" s="213"/>
      <c r="D155" s="125"/>
      <c r="E155" s="125"/>
      <c r="F155" s="213"/>
      <c r="G155" s="637"/>
      <c r="H155" s="127"/>
      <c r="I155" s="492"/>
      <c r="J155" s="638"/>
      <c r="K155" s="639"/>
      <c r="L155" s="492"/>
      <c r="M155" s="639"/>
      <c r="N155" s="179"/>
      <c r="O155" s="179"/>
      <c r="P155" s="492"/>
      <c r="Q155" s="492"/>
      <c r="R155" s="492"/>
      <c r="S155" s="492"/>
      <c r="T155" s="640"/>
      <c r="U155" s="634"/>
    </row>
    <row r="156" spans="1:21" x14ac:dyDescent="0.35">
      <c r="A156" s="1117"/>
      <c r="B156" s="412">
        <v>2</v>
      </c>
      <c r="C156" s="122"/>
      <c r="D156" s="112"/>
      <c r="E156" s="112"/>
      <c r="F156" s="122"/>
      <c r="G156" s="641"/>
      <c r="H156" s="127"/>
      <c r="I156" s="493"/>
      <c r="J156" s="642"/>
      <c r="K156" s="643"/>
      <c r="L156" s="493"/>
      <c r="M156" s="643"/>
      <c r="N156" s="170"/>
      <c r="O156" s="170"/>
      <c r="P156" s="493"/>
      <c r="Q156" s="493" t="s">
        <v>427</v>
      </c>
      <c r="R156" s="493"/>
      <c r="S156" s="493"/>
      <c r="T156" s="644"/>
      <c r="U156" s="634"/>
    </row>
    <row r="157" spans="1:21" x14ac:dyDescent="0.35">
      <c r="A157" s="1117"/>
      <c r="B157" s="412">
        <v>3</v>
      </c>
      <c r="C157" s="122"/>
      <c r="D157" s="112"/>
      <c r="E157" s="112"/>
      <c r="F157" s="122"/>
      <c r="G157" s="641"/>
      <c r="H157" s="127"/>
      <c r="I157" s="493"/>
      <c r="J157" s="642"/>
      <c r="K157" s="643"/>
      <c r="L157" s="493"/>
      <c r="M157" s="643"/>
      <c r="N157" s="170"/>
      <c r="O157" s="170"/>
      <c r="P157" s="493"/>
      <c r="Q157" s="493"/>
      <c r="R157" s="493"/>
      <c r="S157" s="493"/>
      <c r="T157" s="644"/>
      <c r="U157" s="634"/>
    </row>
    <row r="158" spans="1:21" x14ac:dyDescent="0.35">
      <c r="A158" s="1117"/>
      <c r="B158" s="412">
        <v>4</v>
      </c>
      <c r="C158" s="122"/>
      <c r="D158" s="112"/>
      <c r="E158" s="112"/>
      <c r="F158" s="122"/>
      <c r="G158" s="641"/>
      <c r="H158" s="127"/>
      <c r="I158" s="493"/>
      <c r="J158" s="642"/>
      <c r="K158" s="643"/>
      <c r="L158" s="493"/>
      <c r="M158" s="643"/>
      <c r="N158" s="170"/>
      <c r="O158" s="170"/>
      <c r="P158" s="493"/>
      <c r="Q158" s="493"/>
      <c r="R158" s="493"/>
      <c r="S158" s="493"/>
      <c r="T158" s="644"/>
      <c r="U158" s="634"/>
    </row>
    <row r="159" spans="1:21" x14ac:dyDescent="0.35">
      <c r="A159" s="1117"/>
      <c r="B159" s="412">
        <v>5</v>
      </c>
      <c r="C159" s="122"/>
      <c r="D159" s="112"/>
      <c r="E159" s="112"/>
      <c r="F159" s="122"/>
      <c r="G159" s="641"/>
      <c r="H159" s="127"/>
      <c r="I159" s="493"/>
      <c r="J159" s="642"/>
      <c r="K159" s="643"/>
      <c r="L159" s="493"/>
      <c r="M159" s="643"/>
      <c r="N159" s="170"/>
      <c r="O159" s="170"/>
      <c r="P159" s="493"/>
      <c r="Q159" s="493"/>
      <c r="R159" s="493"/>
      <c r="S159" s="493"/>
      <c r="T159" s="644"/>
      <c r="U159" s="634"/>
    </row>
    <row r="160" spans="1:21" x14ac:dyDescent="0.35">
      <c r="A160" s="1117"/>
      <c r="B160" s="412">
        <v>6</v>
      </c>
      <c r="C160" s="122"/>
      <c r="D160" s="112"/>
      <c r="E160" s="112"/>
      <c r="F160" s="122"/>
      <c r="G160" s="641"/>
      <c r="H160" s="127"/>
      <c r="I160" s="493"/>
      <c r="J160" s="642"/>
      <c r="K160" s="643"/>
      <c r="L160" s="493"/>
      <c r="M160" s="643"/>
      <c r="N160" s="170"/>
      <c r="O160" s="170"/>
      <c r="P160" s="493"/>
      <c r="Q160" s="493"/>
      <c r="R160" s="493"/>
      <c r="S160" s="493"/>
      <c r="T160" s="644"/>
      <c r="U160" s="634"/>
    </row>
    <row r="161" spans="1:21" x14ac:dyDescent="0.35">
      <c r="A161" s="1117"/>
      <c r="B161" s="412">
        <v>7</v>
      </c>
      <c r="C161" s="122"/>
      <c r="D161" s="112"/>
      <c r="E161" s="112"/>
      <c r="F161" s="122"/>
      <c r="G161" s="641"/>
      <c r="H161" s="127"/>
      <c r="I161" s="493"/>
      <c r="J161" s="642"/>
      <c r="K161" s="643"/>
      <c r="L161" s="493"/>
      <c r="M161" s="643"/>
      <c r="N161" s="170"/>
      <c r="O161" s="170"/>
      <c r="P161" s="493"/>
      <c r="Q161" s="493"/>
      <c r="R161" s="493"/>
      <c r="S161" s="493"/>
      <c r="T161" s="644"/>
      <c r="U161" s="634"/>
    </row>
    <row r="162" spans="1:21" x14ac:dyDescent="0.35">
      <c r="A162" s="1117"/>
      <c r="B162" s="412">
        <v>8</v>
      </c>
      <c r="C162" s="122"/>
      <c r="D162" s="112"/>
      <c r="E162" s="112"/>
      <c r="F162" s="122"/>
      <c r="G162" s="641"/>
      <c r="H162" s="127"/>
      <c r="I162" s="493"/>
      <c r="J162" s="642"/>
      <c r="K162" s="643"/>
      <c r="L162" s="493"/>
      <c r="M162" s="643"/>
      <c r="N162" s="170"/>
      <c r="O162" s="170"/>
      <c r="P162" s="493"/>
      <c r="Q162" s="493"/>
      <c r="R162" s="493"/>
      <c r="S162" s="493"/>
      <c r="T162" s="644"/>
      <c r="U162" s="634"/>
    </row>
    <row r="163" spans="1:21" x14ac:dyDescent="0.35">
      <c r="A163" s="1117"/>
      <c r="B163" s="412">
        <v>9</v>
      </c>
      <c r="C163" s="122"/>
      <c r="D163" s="112"/>
      <c r="E163" s="112"/>
      <c r="F163" s="122"/>
      <c r="G163" s="641"/>
      <c r="H163" s="127"/>
      <c r="I163" s="493"/>
      <c r="J163" s="642"/>
      <c r="K163" s="643"/>
      <c r="L163" s="493"/>
      <c r="M163" s="643"/>
      <c r="N163" s="170"/>
      <c r="O163" s="170"/>
      <c r="P163" s="493"/>
      <c r="Q163" s="493"/>
      <c r="R163" s="493"/>
      <c r="S163" s="493"/>
      <c r="T163" s="644"/>
      <c r="U163" s="634"/>
    </row>
    <row r="164" spans="1:21" ht="15" thickBot="1" x14ac:dyDescent="0.4">
      <c r="A164" s="1118"/>
      <c r="B164" s="413">
        <v>10</v>
      </c>
      <c r="C164" s="151"/>
      <c r="D164" s="149"/>
      <c r="E164" s="149"/>
      <c r="F164" s="151"/>
      <c r="G164" s="645"/>
      <c r="H164" s="416"/>
      <c r="I164" s="494"/>
      <c r="J164" s="646"/>
      <c r="K164" s="647"/>
      <c r="L164" s="494"/>
      <c r="M164" s="647"/>
      <c r="N164" s="171"/>
      <c r="O164" s="171"/>
      <c r="P164" s="494"/>
      <c r="Q164" s="494"/>
      <c r="R164" s="494"/>
      <c r="S164" s="494"/>
      <c r="T164" s="648"/>
      <c r="U164" s="634"/>
    </row>
    <row r="165" spans="1:21" ht="29.5" thickBot="1" x14ac:dyDescent="0.4">
      <c r="A165" s="157"/>
      <c r="B165" s="113"/>
      <c r="C165" s="113"/>
      <c r="D165" s="113"/>
      <c r="E165" s="544" t="s">
        <v>388</v>
      </c>
      <c r="F165" s="545">
        <f>COUNTA(F155:F164)</f>
        <v>0</v>
      </c>
      <c r="G165" s="546">
        <f>COUNTA(G155:G164)</f>
        <v>0</v>
      </c>
      <c r="H165" s="649"/>
      <c r="I165" s="649"/>
      <c r="J165" s="597" t="s">
        <v>627</v>
      </c>
      <c r="K165" s="599">
        <f>COUNTIF(K155:K164,"&lt;=31/12/2024")</f>
        <v>0</v>
      </c>
      <c r="L165" s="649"/>
      <c r="M165" s="155" t="s">
        <v>428</v>
      </c>
      <c r="N165" s="168">
        <f>SUM(N155:N164)</f>
        <v>0</v>
      </c>
      <c r="O165" s="169">
        <f>SUM(O155:O164)</f>
        <v>0</v>
      </c>
      <c r="P165" s="113"/>
      <c r="R165" s="113"/>
      <c r="S165" s="113"/>
      <c r="T165" s="650"/>
      <c r="U165" s="651"/>
    </row>
    <row r="166" spans="1:21" ht="15" thickBot="1" x14ac:dyDescent="0.4">
      <c r="A166" s="652"/>
      <c r="B166" s="653"/>
      <c r="C166" s="459"/>
      <c r="D166" s="459"/>
      <c r="E166" s="459"/>
      <c r="F166" s="653"/>
      <c r="G166" s="459"/>
      <c r="H166" s="459"/>
      <c r="I166" s="653"/>
      <c r="J166" s="653"/>
      <c r="K166" s="459"/>
      <c r="L166" s="459"/>
      <c r="M166" s="459"/>
      <c r="N166" s="459"/>
      <c r="O166" s="459"/>
      <c r="P166" s="459"/>
      <c r="Q166" s="459"/>
      <c r="R166" s="459"/>
      <c r="S166" s="654"/>
      <c r="T166" s="459"/>
      <c r="U166" s="655"/>
    </row>
    <row r="167" spans="1:21" ht="15" thickBot="1" x14ac:dyDescent="0.4">
      <c r="A167" s="629"/>
      <c r="B167" s="630"/>
      <c r="C167" s="631"/>
      <c r="D167" s="631"/>
      <c r="E167" s="631"/>
      <c r="F167" s="630"/>
      <c r="G167" s="631"/>
      <c r="H167" s="631"/>
      <c r="I167" s="630"/>
      <c r="J167" s="630"/>
      <c r="K167" s="631"/>
      <c r="L167" s="631"/>
      <c r="M167" s="631"/>
      <c r="N167" s="631"/>
      <c r="O167" s="631"/>
      <c r="P167" s="631"/>
      <c r="Q167" s="631"/>
      <c r="R167" s="631"/>
      <c r="S167" s="631"/>
      <c r="T167" s="631"/>
      <c r="U167" s="632"/>
    </row>
    <row r="168" spans="1:21" ht="27.65" customHeight="1" thickBot="1" x14ac:dyDescent="0.4">
      <c r="A168" s="404" t="s">
        <v>9</v>
      </c>
      <c r="B168" s="1023" t="s">
        <v>145</v>
      </c>
      <c r="C168" s="1024"/>
      <c r="E168" s="1119" t="s">
        <v>389</v>
      </c>
      <c r="F168" s="1120"/>
      <c r="G168" s="1027">
        <f>VLOOKUP(B168,'EXTRAUrbano.Piano inv. forn '!$D$119:$AB$144,3,FALSE)</f>
        <v>0</v>
      </c>
      <c r="H168" s="1028"/>
      <c r="I168" s="102"/>
      <c r="J168" s="1119" t="s">
        <v>390</v>
      </c>
      <c r="K168" s="1120"/>
      <c r="L168" s="1027">
        <f>VLOOKUP(B168,'EXTRAUrbano.Piano inv. forn '!$D$119:$AB$144,4,FALSE)</f>
        <v>0</v>
      </c>
      <c r="M168" s="1028"/>
      <c r="O168" s="409" t="s">
        <v>391</v>
      </c>
      <c r="P168" s="633"/>
      <c r="R168" s="410" t="s">
        <v>392</v>
      </c>
      <c r="S168" s="1029"/>
      <c r="T168" s="1030"/>
      <c r="U168" s="634"/>
    </row>
    <row r="169" spans="1:21" ht="15" customHeight="1" thickBot="1" x14ac:dyDescent="0.4">
      <c r="A169" s="157"/>
      <c r="B169" s="114"/>
      <c r="C169" s="114"/>
      <c r="E169" s="115"/>
      <c r="F169" s="115"/>
      <c r="G169" s="116"/>
      <c r="H169" s="116"/>
      <c r="I169" s="102"/>
      <c r="J169" s="115"/>
      <c r="K169" s="115"/>
      <c r="L169" s="116"/>
      <c r="M169" s="116"/>
      <c r="O169" s="117"/>
      <c r="R169" s="113"/>
      <c r="S169" s="605"/>
      <c r="U169" s="158"/>
    </row>
    <row r="170" spans="1:21" ht="29.25" customHeight="1" thickBot="1" x14ac:dyDescent="0.4">
      <c r="A170" s="1123" t="s">
        <v>393</v>
      </c>
      <c r="B170" s="1124"/>
      <c r="C170" s="1124"/>
      <c r="D170" s="1125"/>
      <c r="E170" s="1034">
        <f>VLOOKUP(B168,'EXTRAUrbano.Piano inv. forn '!$D$119:$AB$144,17,FALSE)</f>
        <v>0</v>
      </c>
      <c r="F170" s="1035"/>
      <c r="G170" s="1035"/>
      <c r="H170" s="1036"/>
      <c r="I170" s="102"/>
      <c r="J170" s="1126" t="s">
        <v>394</v>
      </c>
      <c r="K170" s="1127"/>
      <c r="L170" s="1034">
        <f>VLOOKUP(B168,'EXTRAUrbano.Piano inv. forn '!$D$119:$AB$144,19,FALSE)</f>
        <v>0</v>
      </c>
      <c r="M170" s="1036"/>
      <c r="N170" s="141"/>
      <c r="O170" s="410" t="s">
        <v>395</v>
      </c>
      <c r="P170" s="163">
        <f>L170+E170</f>
        <v>0</v>
      </c>
      <c r="R170" s="410" t="s">
        <v>396</v>
      </c>
      <c r="S170" s="1029"/>
      <c r="T170" s="1030"/>
      <c r="U170" s="158"/>
    </row>
    <row r="171" spans="1:21" ht="15" customHeight="1" thickBot="1" x14ac:dyDescent="0.4">
      <c r="A171" s="164"/>
      <c r="B171" s="165"/>
      <c r="C171" s="165"/>
      <c r="D171" s="165"/>
      <c r="E171" s="166"/>
      <c r="F171" s="166"/>
      <c r="G171" s="166"/>
      <c r="H171" s="166"/>
      <c r="I171" s="102"/>
      <c r="J171" s="115"/>
      <c r="K171" s="115"/>
      <c r="L171" s="166"/>
      <c r="M171" s="166"/>
      <c r="N171" s="141"/>
      <c r="O171" s="113"/>
      <c r="P171" s="141"/>
      <c r="R171" s="113"/>
      <c r="S171" s="114"/>
      <c r="T171" s="114"/>
      <c r="U171" s="634"/>
    </row>
    <row r="172" spans="1:21" ht="58" x14ac:dyDescent="0.35">
      <c r="A172" s="1113" t="s">
        <v>397</v>
      </c>
      <c r="B172" s="1115" t="s">
        <v>398</v>
      </c>
      <c r="C172" s="1115" t="s">
        <v>399</v>
      </c>
      <c r="D172" s="405" t="s">
        <v>400</v>
      </c>
      <c r="E172" s="406" t="s">
        <v>401</v>
      </c>
      <c r="F172" s="405" t="s">
        <v>402</v>
      </c>
      <c r="G172" s="405" t="s">
        <v>403</v>
      </c>
      <c r="H172" s="407" t="s">
        <v>347</v>
      </c>
      <c r="I172" s="407" t="s">
        <v>404</v>
      </c>
      <c r="J172" s="407" t="s">
        <v>405</v>
      </c>
      <c r="K172" s="407" t="s">
        <v>406</v>
      </c>
      <c r="L172" s="407" t="s">
        <v>407</v>
      </c>
      <c r="M172" s="407" t="s">
        <v>408</v>
      </c>
      <c r="N172" s="407" t="s">
        <v>409</v>
      </c>
      <c r="O172" s="407" t="s">
        <v>410</v>
      </c>
      <c r="P172" s="407" t="s">
        <v>411</v>
      </c>
      <c r="Q172" s="407" t="s">
        <v>412</v>
      </c>
      <c r="R172" s="407" t="s">
        <v>413</v>
      </c>
      <c r="S172" s="407" t="s">
        <v>450</v>
      </c>
      <c r="T172" s="1111" t="s">
        <v>415</v>
      </c>
      <c r="U172" s="635"/>
    </row>
    <row r="173" spans="1:21" ht="36.5" thickBot="1" x14ac:dyDescent="0.4">
      <c r="A173" s="1114"/>
      <c r="B173" s="1116"/>
      <c r="C173" s="1116"/>
      <c r="D173" s="408" t="s">
        <v>416</v>
      </c>
      <c r="E173" s="408" t="s">
        <v>432</v>
      </c>
      <c r="F173" s="408" t="s">
        <v>418</v>
      </c>
      <c r="G173" s="408" t="s">
        <v>418</v>
      </c>
      <c r="H173" s="408" t="s">
        <v>80</v>
      </c>
      <c r="I173" s="408" t="s">
        <v>451</v>
      </c>
      <c r="J173" s="408" t="s">
        <v>420</v>
      </c>
      <c r="K173" s="408" t="s">
        <v>421</v>
      </c>
      <c r="L173" s="408" t="s">
        <v>422</v>
      </c>
      <c r="M173" s="408" t="s">
        <v>421</v>
      </c>
      <c r="N173" s="408" t="s">
        <v>423</v>
      </c>
      <c r="O173" s="408" t="s">
        <v>387</v>
      </c>
      <c r="P173" s="408" t="s">
        <v>424</v>
      </c>
      <c r="Q173" s="408" t="s">
        <v>425</v>
      </c>
      <c r="R173" s="408" t="s">
        <v>426</v>
      </c>
      <c r="S173" s="408" t="s">
        <v>426</v>
      </c>
      <c r="T173" s="1112"/>
      <c r="U173" s="635"/>
    </row>
    <row r="174" spans="1:21" x14ac:dyDescent="0.35">
      <c r="A174" s="1117" t="str">
        <f>B168</f>
        <v>EXTRA-urb.i.1</v>
      </c>
      <c r="B174" s="411">
        <v>1</v>
      </c>
      <c r="C174" s="213"/>
      <c r="D174" s="125"/>
      <c r="E174" s="125"/>
      <c r="F174" s="213"/>
      <c r="G174" s="637"/>
      <c r="H174" s="127"/>
      <c r="I174" s="492"/>
      <c r="J174" s="638"/>
      <c r="K174" s="639"/>
      <c r="L174" s="492"/>
      <c r="M174" s="639"/>
      <c r="N174" s="179"/>
      <c r="O174" s="179"/>
      <c r="P174" s="492"/>
      <c r="Q174" s="492"/>
      <c r="R174" s="492"/>
      <c r="S174" s="492"/>
      <c r="T174" s="640"/>
      <c r="U174" s="634"/>
    </row>
    <row r="175" spans="1:21" x14ac:dyDescent="0.35">
      <c r="A175" s="1117"/>
      <c r="B175" s="412">
        <v>2</v>
      </c>
      <c r="C175" s="122"/>
      <c r="D175" s="112"/>
      <c r="E175" s="112"/>
      <c r="F175" s="122"/>
      <c r="G175" s="641"/>
      <c r="H175" s="127"/>
      <c r="I175" s="493"/>
      <c r="J175" s="642"/>
      <c r="K175" s="643"/>
      <c r="L175" s="493"/>
      <c r="M175" s="643"/>
      <c r="N175" s="170"/>
      <c r="O175" s="170"/>
      <c r="P175" s="493"/>
      <c r="Q175" s="493" t="s">
        <v>427</v>
      </c>
      <c r="R175" s="493"/>
      <c r="S175" s="493"/>
      <c r="T175" s="644"/>
      <c r="U175" s="634"/>
    </row>
    <row r="176" spans="1:21" x14ac:dyDescent="0.35">
      <c r="A176" s="1117"/>
      <c r="B176" s="412">
        <v>3</v>
      </c>
      <c r="C176" s="122"/>
      <c r="D176" s="112"/>
      <c r="E176" s="112"/>
      <c r="F176" s="122"/>
      <c r="G176" s="641"/>
      <c r="H176" s="127"/>
      <c r="I176" s="493"/>
      <c r="J176" s="642"/>
      <c r="K176" s="643"/>
      <c r="L176" s="493"/>
      <c r="M176" s="643"/>
      <c r="N176" s="170"/>
      <c r="O176" s="170"/>
      <c r="P176" s="493"/>
      <c r="Q176" s="493"/>
      <c r="R176" s="493"/>
      <c r="S176" s="493"/>
      <c r="T176" s="644"/>
      <c r="U176" s="634"/>
    </row>
    <row r="177" spans="1:21" x14ac:dyDescent="0.35">
      <c r="A177" s="1117"/>
      <c r="B177" s="412">
        <v>4</v>
      </c>
      <c r="C177" s="122"/>
      <c r="D177" s="112"/>
      <c r="E177" s="112"/>
      <c r="F177" s="122"/>
      <c r="G177" s="641"/>
      <c r="H177" s="127"/>
      <c r="I177" s="493"/>
      <c r="J177" s="642"/>
      <c r="K177" s="643"/>
      <c r="L177" s="493"/>
      <c r="M177" s="643"/>
      <c r="N177" s="170"/>
      <c r="O177" s="170"/>
      <c r="P177" s="493"/>
      <c r="Q177" s="493"/>
      <c r="R177" s="493"/>
      <c r="S177" s="493"/>
      <c r="T177" s="644"/>
      <c r="U177" s="634"/>
    </row>
    <row r="178" spans="1:21" x14ac:dyDescent="0.35">
      <c r="A178" s="1117"/>
      <c r="B178" s="412">
        <v>5</v>
      </c>
      <c r="C178" s="122"/>
      <c r="D178" s="112"/>
      <c r="E178" s="112"/>
      <c r="F178" s="122"/>
      <c r="G178" s="641"/>
      <c r="H178" s="127"/>
      <c r="I178" s="493"/>
      <c r="J178" s="642"/>
      <c r="K178" s="643"/>
      <c r="L178" s="493"/>
      <c r="M178" s="643"/>
      <c r="N178" s="170"/>
      <c r="O178" s="170"/>
      <c r="P178" s="493"/>
      <c r="Q178" s="493"/>
      <c r="R178" s="493"/>
      <c r="S178" s="493"/>
      <c r="T178" s="644"/>
      <c r="U178" s="634"/>
    </row>
    <row r="179" spans="1:21" x14ac:dyDescent="0.35">
      <c r="A179" s="1117"/>
      <c r="B179" s="412">
        <v>6</v>
      </c>
      <c r="C179" s="122"/>
      <c r="D179" s="112"/>
      <c r="E179" s="112"/>
      <c r="F179" s="122"/>
      <c r="G179" s="641"/>
      <c r="H179" s="127"/>
      <c r="I179" s="493"/>
      <c r="J179" s="642"/>
      <c r="K179" s="643"/>
      <c r="L179" s="493"/>
      <c r="M179" s="643"/>
      <c r="N179" s="170"/>
      <c r="O179" s="170"/>
      <c r="P179" s="493"/>
      <c r="Q179" s="493"/>
      <c r="R179" s="493"/>
      <c r="S179" s="493"/>
      <c r="T179" s="644"/>
      <c r="U179" s="634"/>
    </row>
    <row r="180" spans="1:21" x14ac:dyDescent="0.35">
      <c r="A180" s="1117"/>
      <c r="B180" s="412">
        <v>7</v>
      </c>
      <c r="C180" s="122"/>
      <c r="D180" s="112"/>
      <c r="E180" s="112"/>
      <c r="F180" s="122"/>
      <c r="G180" s="641"/>
      <c r="H180" s="127"/>
      <c r="I180" s="493"/>
      <c r="J180" s="642"/>
      <c r="K180" s="643"/>
      <c r="L180" s="493"/>
      <c r="M180" s="643"/>
      <c r="N180" s="170"/>
      <c r="O180" s="170"/>
      <c r="P180" s="493"/>
      <c r="Q180" s="493"/>
      <c r="R180" s="493"/>
      <c r="S180" s="493"/>
      <c r="T180" s="644"/>
      <c r="U180" s="634"/>
    </row>
    <row r="181" spans="1:21" x14ac:dyDescent="0.35">
      <c r="A181" s="1117"/>
      <c r="B181" s="412">
        <v>8</v>
      </c>
      <c r="C181" s="122"/>
      <c r="D181" s="112"/>
      <c r="E181" s="112"/>
      <c r="F181" s="122"/>
      <c r="G181" s="641"/>
      <c r="H181" s="127"/>
      <c r="I181" s="493"/>
      <c r="J181" s="642"/>
      <c r="K181" s="643"/>
      <c r="L181" s="493"/>
      <c r="M181" s="643"/>
      <c r="N181" s="170"/>
      <c r="O181" s="170"/>
      <c r="P181" s="493"/>
      <c r="Q181" s="493"/>
      <c r="R181" s="493"/>
      <c r="S181" s="493"/>
      <c r="T181" s="644"/>
      <c r="U181" s="634"/>
    </row>
    <row r="182" spans="1:21" x14ac:dyDescent="0.35">
      <c r="A182" s="1117"/>
      <c r="B182" s="412">
        <v>9</v>
      </c>
      <c r="C182" s="122"/>
      <c r="D182" s="112"/>
      <c r="E182" s="112"/>
      <c r="F182" s="122"/>
      <c r="G182" s="641"/>
      <c r="H182" s="127"/>
      <c r="I182" s="493"/>
      <c r="J182" s="642"/>
      <c r="K182" s="643"/>
      <c r="L182" s="493"/>
      <c r="M182" s="643"/>
      <c r="N182" s="170"/>
      <c r="O182" s="170"/>
      <c r="P182" s="493"/>
      <c r="Q182" s="493"/>
      <c r="R182" s="493"/>
      <c r="S182" s="493"/>
      <c r="T182" s="644"/>
      <c r="U182" s="634"/>
    </row>
    <row r="183" spans="1:21" ht="15" thickBot="1" x14ac:dyDescent="0.4">
      <c r="A183" s="1118"/>
      <c r="B183" s="413">
        <v>10</v>
      </c>
      <c r="C183" s="151"/>
      <c r="D183" s="149"/>
      <c r="E183" s="149"/>
      <c r="F183" s="151"/>
      <c r="G183" s="645"/>
      <c r="H183" s="416"/>
      <c r="I183" s="494"/>
      <c r="J183" s="646"/>
      <c r="K183" s="647"/>
      <c r="L183" s="494"/>
      <c r="M183" s="647"/>
      <c r="N183" s="171"/>
      <c r="O183" s="171"/>
      <c r="P183" s="494"/>
      <c r="Q183" s="494"/>
      <c r="R183" s="494"/>
      <c r="S183" s="494"/>
      <c r="T183" s="648"/>
      <c r="U183" s="634"/>
    </row>
    <row r="184" spans="1:21" ht="29.5" thickBot="1" x14ac:dyDescent="0.4">
      <c r="A184" s="157"/>
      <c r="B184" s="113"/>
      <c r="C184" s="113"/>
      <c r="D184" s="113"/>
      <c r="E184" s="544" t="s">
        <v>388</v>
      </c>
      <c r="F184" s="545">
        <f>COUNTA(F174:F183)</f>
        <v>0</v>
      </c>
      <c r="G184" s="546">
        <f>COUNTA(G174:G183)</f>
        <v>0</v>
      </c>
      <c r="H184" s="649"/>
      <c r="I184" s="649"/>
      <c r="J184" s="597" t="s">
        <v>627</v>
      </c>
      <c r="K184" s="599">
        <f>COUNTIF(K174:K183,"&lt;=31/12/2024")</f>
        <v>0</v>
      </c>
      <c r="L184" s="649"/>
      <c r="M184" s="373" t="s">
        <v>428</v>
      </c>
      <c r="N184" s="374">
        <f>SUM(N174:N183)</f>
        <v>0</v>
      </c>
      <c r="O184" s="375">
        <f>SUM(O174:O183)</f>
        <v>0</v>
      </c>
      <c r="P184" s="113"/>
      <c r="R184" s="113"/>
      <c r="S184" s="113"/>
      <c r="T184" s="650"/>
      <c r="U184" s="651"/>
    </row>
    <row r="185" spans="1:21" ht="15" thickBot="1" x14ac:dyDescent="0.4">
      <c r="A185" s="652"/>
      <c r="B185" s="653"/>
      <c r="C185" s="459"/>
      <c r="D185" s="459"/>
      <c r="E185" s="459"/>
      <c r="F185" s="653"/>
      <c r="G185" s="459"/>
      <c r="H185" s="459"/>
      <c r="I185" s="653"/>
      <c r="J185" s="653"/>
      <c r="K185" s="459"/>
      <c r="L185" s="459"/>
      <c r="M185" s="459"/>
      <c r="N185" s="459"/>
      <c r="O185" s="459"/>
      <c r="P185" s="459"/>
      <c r="Q185" s="459"/>
      <c r="R185" s="459"/>
      <c r="S185" s="654"/>
      <c r="T185" s="459"/>
      <c r="U185" s="655"/>
    </row>
    <row r="186" spans="1:21" ht="15" thickBot="1" x14ac:dyDescent="0.4">
      <c r="A186" s="629"/>
      <c r="B186" s="630"/>
      <c r="C186" s="631"/>
      <c r="D186" s="631"/>
      <c r="E186" s="631"/>
      <c r="F186" s="630"/>
      <c r="G186" s="631"/>
      <c r="H186" s="631"/>
      <c r="I186" s="630"/>
      <c r="J186" s="630"/>
      <c r="K186" s="631"/>
      <c r="L186" s="631"/>
      <c r="M186" s="631"/>
      <c r="N186" s="631"/>
      <c r="O186" s="631"/>
      <c r="P186" s="631"/>
      <c r="Q186" s="631"/>
      <c r="R186" s="631"/>
      <c r="S186" s="631"/>
      <c r="T186" s="631"/>
      <c r="U186" s="632"/>
    </row>
    <row r="187" spans="1:21" ht="27.65" customHeight="1" thickBot="1" x14ac:dyDescent="0.4">
      <c r="A187" s="404" t="s">
        <v>9</v>
      </c>
      <c r="B187" s="1023" t="s">
        <v>145</v>
      </c>
      <c r="C187" s="1024"/>
      <c r="E187" s="1119" t="s">
        <v>389</v>
      </c>
      <c r="F187" s="1120"/>
      <c r="G187" s="1027">
        <f>VLOOKUP(B187,'EXTRAUrbano.Piano inv. forn '!$D$119:$AB$144,3,FALSE)</f>
        <v>0</v>
      </c>
      <c r="H187" s="1028"/>
      <c r="I187" s="102"/>
      <c r="J187" s="1119" t="s">
        <v>390</v>
      </c>
      <c r="K187" s="1120"/>
      <c r="L187" s="1027">
        <f>VLOOKUP(B187,'EXTRAUrbano.Piano inv. forn '!$D$119:$AB$144,4,FALSE)</f>
        <v>0</v>
      </c>
      <c r="M187" s="1028"/>
      <c r="O187" s="409" t="s">
        <v>391</v>
      </c>
      <c r="P187" s="633"/>
      <c r="R187" s="410" t="s">
        <v>392</v>
      </c>
      <c r="S187" s="1029"/>
      <c r="T187" s="1030"/>
      <c r="U187" s="634"/>
    </row>
    <row r="188" spans="1:21" ht="15" customHeight="1" thickBot="1" x14ac:dyDescent="0.4">
      <c r="A188" s="157"/>
      <c r="B188" s="114"/>
      <c r="C188" s="114"/>
      <c r="E188" s="115"/>
      <c r="F188" s="115"/>
      <c r="G188" s="116"/>
      <c r="H188" s="116"/>
      <c r="I188" s="102"/>
      <c r="J188" s="115"/>
      <c r="K188" s="115"/>
      <c r="L188" s="116"/>
      <c r="M188" s="116"/>
      <c r="O188" s="117"/>
      <c r="R188" s="113"/>
      <c r="S188" s="605"/>
      <c r="U188" s="158"/>
    </row>
    <row r="189" spans="1:21" ht="27" customHeight="1" thickBot="1" x14ac:dyDescent="0.4">
      <c r="A189" s="1123" t="s">
        <v>393</v>
      </c>
      <c r="B189" s="1124"/>
      <c r="C189" s="1124"/>
      <c r="D189" s="1125"/>
      <c r="E189" s="1034">
        <f>VLOOKUP(B187,'EXTRAUrbano.Piano inv. forn '!$D$119:$AB$144,17,FALSE)</f>
        <v>0</v>
      </c>
      <c r="F189" s="1035"/>
      <c r="G189" s="1035"/>
      <c r="H189" s="1036"/>
      <c r="I189" s="102"/>
      <c r="J189" s="1126" t="s">
        <v>394</v>
      </c>
      <c r="K189" s="1127"/>
      <c r="L189" s="1034">
        <f>VLOOKUP(B187,'EXTRAUrbano.Piano inv. forn '!$D$119:$AB$144,19,FALSE)</f>
        <v>0</v>
      </c>
      <c r="M189" s="1036"/>
      <c r="N189" s="141"/>
      <c r="O189" s="410" t="s">
        <v>395</v>
      </c>
      <c r="P189" s="163">
        <f>L189+E189</f>
        <v>0</v>
      </c>
      <c r="R189" s="410" t="s">
        <v>396</v>
      </c>
      <c r="S189" s="1029"/>
      <c r="T189" s="1030"/>
      <c r="U189" s="158"/>
    </row>
    <row r="190" spans="1:21" ht="15" customHeight="1" thickBot="1" x14ac:dyDescent="0.4">
      <c r="A190" s="164"/>
      <c r="B190" s="165"/>
      <c r="C190" s="165"/>
      <c r="D190" s="165"/>
      <c r="E190" s="166"/>
      <c r="F190" s="166"/>
      <c r="G190" s="166"/>
      <c r="H190" s="166"/>
      <c r="I190" s="102"/>
      <c r="J190" s="115"/>
      <c r="K190" s="115"/>
      <c r="L190" s="166"/>
      <c r="M190" s="166"/>
      <c r="N190" s="141"/>
      <c r="O190" s="113"/>
      <c r="P190" s="141"/>
      <c r="R190" s="113"/>
      <c r="S190" s="114"/>
      <c r="T190" s="114"/>
      <c r="U190" s="634"/>
    </row>
    <row r="191" spans="1:21" ht="58" x14ac:dyDescent="0.35">
      <c r="A191" s="1113" t="s">
        <v>397</v>
      </c>
      <c r="B191" s="1115" t="s">
        <v>398</v>
      </c>
      <c r="C191" s="1115" t="s">
        <v>399</v>
      </c>
      <c r="D191" s="405" t="s">
        <v>400</v>
      </c>
      <c r="E191" s="406" t="s">
        <v>401</v>
      </c>
      <c r="F191" s="405" t="s">
        <v>402</v>
      </c>
      <c r="G191" s="405" t="s">
        <v>403</v>
      </c>
      <c r="H191" s="407" t="s">
        <v>347</v>
      </c>
      <c r="I191" s="407" t="s">
        <v>404</v>
      </c>
      <c r="J191" s="407" t="s">
        <v>405</v>
      </c>
      <c r="K191" s="407" t="s">
        <v>406</v>
      </c>
      <c r="L191" s="407" t="s">
        <v>407</v>
      </c>
      <c r="M191" s="407" t="s">
        <v>408</v>
      </c>
      <c r="N191" s="407" t="s">
        <v>409</v>
      </c>
      <c r="O191" s="407" t="s">
        <v>410</v>
      </c>
      <c r="P191" s="407" t="s">
        <v>411</v>
      </c>
      <c r="Q191" s="407" t="s">
        <v>412</v>
      </c>
      <c r="R191" s="407" t="s">
        <v>413</v>
      </c>
      <c r="S191" s="407" t="s">
        <v>450</v>
      </c>
      <c r="T191" s="1111" t="s">
        <v>415</v>
      </c>
      <c r="U191" s="635"/>
    </row>
    <row r="192" spans="1:21" ht="36.5" thickBot="1" x14ac:dyDescent="0.4">
      <c r="A192" s="1114"/>
      <c r="B192" s="1116"/>
      <c r="C192" s="1116"/>
      <c r="D192" s="408" t="s">
        <v>416</v>
      </c>
      <c r="E192" s="408" t="s">
        <v>432</v>
      </c>
      <c r="F192" s="408" t="s">
        <v>418</v>
      </c>
      <c r="G192" s="408" t="s">
        <v>418</v>
      </c>
      <c r="H192" s="408" t="s">
        <v>80</v>
      </c>
      <c r="I192" s="408" t="s">
        <v>451</v>
      </c>
      <c r="J192" s="408" t="s">
        <v>420</v>
      </c>
      <c r="K192" s="408" t="s">
        <v>421</v>
      </c>
      <c r="L192" s="408" t="s">
        <v>422</v>
      </c>
      <c r="M192" s="408" t="s">
        <v>421</v>
      </c>
      <c r="N192" s="408" t="s">
        <v>423</v>
      </c>
      <c r="O192" s="408" t="s">
        <v>387</v>
      </c>
      <c r="P192" s="408" t="s">
        <v>424</v>
      </c>
      <c r="Q192" s="408" t="s">
        <v>425</v>
      </c>
      <c r="R192" s="408" t="s">
        <v>426</v>
      </c>
      <c r="S192" s="408" t="s">
        <v>426</v>
      </c>
      <c r="T192" s="1112"/>
      <c r="U192" s="635"/>
    </row>
    <row r="193" spans="1:21" x14ac:dyDescent="0.35">
      <c r="A193" s="1117" t="str">
        <f>B187</f>
        <v>EXTRA-urb.i.1</v>
      </c>
      <c r="B193" s="411">
        <v>1</v>
      </c>
      <c r="C193" s="213"/>
      <c r="D193" s="125"/>
      <c r="E193" s="125"/>
      <c r="F193" s="213"/>
      <c r="G193" s="637"/>
      <c r="H193" s="127"/>
      <c r="I193" s="492"/>
      <c r="J193" s="638"/>
      <c r="K193" s="639"/>
      <c r="L193" s="492"/>
      <c r="M193" s="639"/>
      <c r="N193" s="179"/>
      <c r="O193" s="179"/>
      <c r="P193" s="492"/>
      <c r="Q193" s="492"/>
      <c r="R193" s="492"/>
      <c r="S193" s="492"/>
      <c r="T193" s="640"/>
      <c r="U193" s="634"/>
    </row>
    <row r="194" spans="1:21" x14ac:dyDescent="0.35">
      <c r="A194" s="1117"/>
      <c r="B194" s="412">
        <v>2</v>
      </c>
      <c r="C194" s="122"/>
      <c r="D194" s="112"/>
      <c r="E194" s="112"/>
      <c r="F194" s="122"/>
      <c r="G194" s="641"/>
      <c r="H194" s="127"/>
      <c r="I194" s="493"/>
      <c r="J194" s="642"/>
      <c r="K194" s="643"/>
      <c r="L194" s="493"/>
      <c r="M194" s="643"/>
      <c r="N194" s="170"/>
      <c r="O194" s="170"/>
      <c r="P194" s="493"/>
      <c r="Q194" s="493" t="s">
        <v>427</v>
      </c>
      <c r="R194" s="493"/>
      <c r="S194" s="493"/>
      <c r="T194" s="644"/>
      <c r="U194" s="634"/>
    </row>
    <row r="195" spans="1:21" x14ac:dyDescent="0.35">
      <c r="A195" s="1117"/>
      <c r="B195" s="412">
        <v>3</v>
      </c>
      <c r="C195" s="122"/>
      <c r="D195" s="112"/>
      <c r="E195" s="112"/>
      <c r="F195" s="122"/>
      <c r="G195" s="641"/>
      <c r="H195" s="127"/>
      <c r="I195" s="493"/>
      <c r="J195" s="642"/>
      <c r="K195" s="643"/>
      <c r="L195" s="493"/>
      <c r="M195" s="643"/>
      <c r="N195" s="170"/>
      <c r="O195" s="170"/>
      <c r="P195" s="493"/>
      <c r="Q195" s="493"/>
      <c r="R195" s="493"/>
      <c r="S195" s="493"/>
      <c r="T195" s="644"/>
      <c r="U195" s="634"/>
    </row>
    <row r="196" spans="1:21" x14ac:dyDescent="0.35">
      <c r="A196" s="1117"/>
      <c r="B196" s="412">
        <v>4</v>
      </c>
      <c r="C196" s="122"/>
      <c r="D196" s="112"/>
      <c r="E196" s="112"/>
      <c r="F196" s="122"/>
      <c r="G196" s="641"/>
      <c r="H196" s="127"/>
      <c r="I196" s="493"/>
      <c r="J196" s="642"/>
      <c r="K196" s="643"/>
      <c r="L196" s="493"/>
      <c r="M196" s="643"/>
      <c r="N196" s="170"/>
      <c r="O196" s="170"/>
      <c r="P196" s="493"/>
      <c r="Q196" s="493"/>
      <c r="R196" s="493"/>
      <c r="S196" s="493"/>
      <c r="T196" s="644"/>
      <c r="U196" s="634"/>
    </row>
    <row r="197" spans="1:21" x14ac:dyDescent="0.35">
      <c r="A197" s="1117"/>
      <c r="B197" s="412">
        <v>5</v>
      </c>
      <c r="C197" s="122"/>
      <c r="D197" s="112"/>
      <c r="E197" s="112"/>
      <c r="F197" s="122"/>
      <c r="G197" s="641"/>
      <c r="H197" s="127"/>
      <c r="I197" s="493"/>
      <c r="J197" s="642"/>
      <c r="K197" s="643"/>
      <c r="L197" s="493"/>
      <c r="M197" s="643"/>
      <c r="N197" s="170"/>
      <c r="O197" s="170"/>
      <c r="P197" s="493"/>
      <c r="Q197" s="493"/>
      <c r="R197" s="493"/>
      <c r="S197" s="493"/>
      <c r="T197" s="644"/>
      <c r="U197" s="634"/>
    </row>
    <row r="198" spans="1:21" x14ac:dyDescent="0.35">
      <c r="A198" s="1117"/>
      <c r="B198" s="412">
        <v>6</v>
      </c>
      <c r="C198" s="122"/>
      <c r="D198" s="112"/>
      <c r="E198" s="112"/>
      <c r="F198" s="122"/>
      <c r="G198" s="641"/>
      <c r="H198" s="127"/>
      <c r="I198" s="493"/>
      <c r="J198" s="642"/>
      <c r="K198" s="643"/>
      <c r="L198" s="493"/>
      <c r="M198" s="643"/>
      <c r="N198" s="170"/>
      <c r="O198" s="170"/>
      <c r="P198" s="493"/>
      <c r="Q198" s="493"/>
      <c r="R198" s="493"/>
      <c r="S198" s="493"/>
      <c r="T198" s="644"/>
      <c r="U198" s="634"/>
    </row>
    <row r="199" spans="1:21" x14ac:dyDescent="0.35">
      <c r="A199" s="1117"/>
      <c r="B199" s="412">
        <v>7</v>
      </c>
      <c r="C199" s="122"/>
      <c r="D199" s="112"/>
      <c r="E199" s="112"/>
      <c r="F199" s="122"/>
      <c r="G199" s="641"/>
      <c r="H199" s="127"/>
      <c r="I199" s="493"/>
      <c r="J199" s="642"/>
      <c r="K199" s="643"/>
      <c r="L199" s="493"/>
      <c r="M199" s="643"/>
      <c r="N199" s="170"/>
      <c r="O199" s="170"/>
      <c r="P199" s="493"/>
      <c r="Q199" s="493"/>
      <c r="R199" s="493"/>
      <c r="S199" s="493"/>
      <c r="T199" s="644"/>
      <c r="U199" s="634"/>
    </row>
    <row r="200" spans="1:21" x14ac:dyDescent="0.35">
      <c r="A200" s="1117"/>
      <c r="B200" s="412">
        <v>8</v>
      </c>
      <c r="C200" s="122"/>
      <c r="D200" s="112"/>
      <c r="E200" s="112"/>
      <c r="F200" s="122"/>
      <c r="G200" s="641"/>
      <c r="H200" s="127"/>
      <c r="I200" s="493"/>
      <c r="J200" s="642"/>
      <c r="K200" s="643"/>
      <c r="L200" s="493"/>
      <c r="M200" s="643"/>
      <c r="N200" s="170"/>
      <c r="O200" s="170"/>
      <c r="P200" s="493"/>
      <c r="Q200" s="493"/>
      <c r="R200" s="493"/>
      <c r="S200" s="493"/>
      <c r="T200" s="644"/>
      <c r="U200" s="634"/>
    </row>
    <row r="201" spans="1:21" x14ac:dyDescent="0.35">
      <c r="A201" s="1117"/>
      <c r="B201" s="412">
        <v>9</v>
      </c>
      <c r="C201" s="122"/>
      <c r="D201" s="112"/>
      <c r="E201" s="112"/>
      <c r="F201" s="122"/>
      <c r="G201" s="641"/>
      <c r="H201" s="127"/>
      <c r="I201" s="493"/>
      <c r="J201" s="642"/>
      <c r="K201" s="643"/>
      <c r="L201" s="493"/>
      <c r="M201" s="643"/>
      <c r="N201" s="170"/>
      <c r="O201" s="170"/>
      <c r="P201" s="493"/>
      <c r="Q201" s="493"/>
      <c r="R201" s="493"/>
      <c r="S201" s="493"/>
      <c r="T201" s="644"/>
      <c r="U201" s="634"/>
    </row>
    <row r="202" spans="1:21" ht="15" thickBot="1" x14ac:dyDescent="0.4">
      <c r="A202" s="1118"/>
      <c r="B202" s="413">
        <v>10</v>
      </c>
      <c r="C202" s="151"/>
      <c r="D202" s="149"/>
      <c r="E202" s="149"/>
      <c r="F202" s="151"/>
      <c r="G202" s="645"/>
      <c r="H202" s="416"/>
      <c r="I202" s="494"/>
      <c r="J202" s="646"/>
      <c r="K202" s="647"/>
      <c r="L202" s="494"/>
      <c r="M202" s="647"/>
      <c r="N202" s="171"/>
      <c r="O202" s="171"/>
      <c r="P202" s="494"/>
      <c r="Q202" s="494"/>
      <c r="R202" s="494"/>
      <c r="S202" s="494"/>
      <c r="T202" s="648"/>
      <c r="U202" s="634"/>
    </row>
    <row r="203" spans="1:21" ht="29.5" thickBot="1" x14ac:dyDescent="0.4">
      <c r="A203" s="157"/>
      <c r="B203" s="113"/>
      <c r="C203" s="113"/>
      <c r="D203" s="113"/>
      <c r="E203" s="544" t="s">
        <v>388</v>
      </c>
      <c r="F203" s="545">
        <f>COUNTA(F193:F202)</f>
        <v>0</v>
      </c>
      <c r="G203" s="546">
        <f>COUNTA(G193:G202)</f>
        <v>0</v>
      </c>
      <c r="H203" s="649"/>
      <c r="I203" s="649"/>
      <c r="J203" s="597" t="s">
        <v>627</v>
      </c>
      <c r="K203" s="599">
        <f>COUNTIF(K193:K202,"&lt;=31/12/2024")</f>
        <v>0</v>
      </c>
      <c r="L203" s="649"/>
      <c r="M203" s="155" t="s">
        <v>428</v>
      </c>
      <c r="N203" s="168">
        <f>SUM(N193:N202)</f>
        <v>0</v>
      </c>
      <c r="O203" s="169">
        <f>SUM(O193:O202)</f>
        <v>0</v>
      </c>
      <c r="P203" s="113"/>
      <c r="R203" s="113"/>
      <c r="S203" s="113"/>
      <c r="T203" s="650"/>
      <c r="U203" s="651"/>
    </row>
    <row r="204" spans="1:21" ht="15" thickBot="1" x14ac:dyDescent="0.4">
      <c r="A204" s="652"/>
      <c r="B204" s="653"/>
      <c r="C204" s="459"/>
      <c r="D204" s="459"/>
      <c r="E204" s="459"/>
      <c r="F204" s="653"/>
      <c r="G204" s="459"/>
      <c r="H204" s="459"/>
      <c r="I204" s="653"/>
      <c r="J204" s="653"/>
      <c r="K204" s="459"/>
      <c r="L204" s="459"/>
      <c r="M204" s="459"/>
      <c r="N204" s="459"/>
      <c r="O204" s="459"/>
      <c r="P204" s="459"/>
      <c r="Q204" s="459"/>
      <c r="R204" s="459"/>
      <c r="S204" s="654"/>
      <c r="T204" s="459"/>
      <c r="U204" s="655"/>
    </row>
    <row r="205" spans="1:21" ht="15" thickBot="1" x14ac:dyDescent="0.4">
      <c r="A205" s="629"/>
      <c r="B205" s="630"/>
      <c r="C205" s="631"/>
      <c r="D205" s="631"/>
      <c r="E205" s="631"/>
      <c r="F205" s="630"/>
      <c r="G205" s="631"/>
      <c r="H205" s="631"/>
      <c r="I205" s="630"/>
      <c r="J205" s="630"/>
      <c r="K205" s="631"/>
      <c r="L205" s="631"/>
      <c r="M205" s="631"/>
      <c r="N205" s="631"/>
      <c r="O205" s="631"/>
      <c r="P205" s="631"/>
      <c r="Q205" s="631"/>
      <c r="R205" s="631"/>
      <c r="S205" s="631"/>
      <c r="T205" s="631"/>
      <c r="U205" s="632"/>
    </row>
    <row r="206" spans="1:21" ht="27.65" customHeight="1" thickBot="1" x14ac:dyDescent="0.4">
      <c r="A206" s="404" t="s">
        <v>9</v>
      </c>
      <c r="B206" s="1023" t="s">
        <v>145</v>
      </c>
      <c r="C206" s="1024"/>
      <c r="E206" s="1119" t="s">
        <v>389</v>
      </c>
      <c r="F206" s="1120"/>
      <c r="G206" s="1027">
        <f>VLOOKUP(B206,'EXTRAUrbano.Piano inv. forn '!$D$119:$AB$144,3,FALSE)</f>
        <v>0</v>
      </c>
      <c r="H206" s="1028"/>
      <c r="I206" s="102"/>
      <c r="J206" s="1119" t="s">
        <v>390</v>
      </c>
      <c r="K206" s="1120"/>
      <c r="L206" s="1027">
        <f>VLOOKUP(B206,'EXTRAUrbano.Piano inv. forn '!$D$119:$AB$144,4,FALSE)</f>
        <v>0</v>
      </c>
      <c r="M206" s="1028"/>
      <c r="O206" s="409" t="s">
        <v>391</v>
      </c>
      <c r="P206" s="633"/>
      <c r="R206" s="410" t="s">
        <v>392</v>
      </c>
      <c r="S206" s="1029"/>
      <c r="T206" s="1030"/>
      <c r="U206" s="634"/>
    </row>
    <row r="207" spans="1:21" ht="15" customHeight="1" thickBot="1" x14ac:dyDescent="0.4">
      <c r="A207" s="157"/>
      <c r="B207" s="114"/>
      <c r="C207" s="114"/>
      <c r="E207" s="115"/>
      <c r="F207" s="115"/>
      <c r="G207" s="116"/>
      <c r="H207" s="116"/>
      <c r="I207" s="102"/>
      <c r="J207" s="115"/>
      <c r="K207" s="115"/>
      <c r="L207" s="116"/>
      <c r="M207" s="116"/>
      <c r="O207" s="117"/>
      <c r="R207" s="113"/>
      <c r="S207" s="605"/>
      <c r="U207" s="158"/>
    </row>
    <row r="208" spans="1:21" ht="35.25" customHeight="1" thickBot="1" x14ac:dyDescent="0.4">
      <c r="A208" s="1123" t="s">
        <v>393</v>
      </c>
      <c r="B208" s="1124"/>
      <c r="C208" s="1124"/>
      <c r="D208" s="1125"/>
      <c r="E208" s="1034">
        <f>VLOOKUP(B206,'EXTRAUrbano.Piano inv. forn '!$D$119:$AB$144,17,FALSE)</f>
        <v>0</v>
      </c>
      <c r="F208" s="1035"/>
      <c r="G208" s="1035"/>
      <c r="H208" s="1036"/>
      <c r="I208" s="102"/>
      <c r="J208" s="1126" t="s">
        <v>394</v>
      </c>
      <c r="K208" s="1127"/>
      <c r="L208" s="1034">
        <f>VLOOKUP(B206,'EXTRAUrbano.Piano inv. forn '!$D$119:$AB$144,19,FALSE)</f>
        <v>0</v>
      </c>
      <c r="M208" s="1036"/>
      <c r="N208" s="141"/>
      <c r="O208" s="410" t="s">
        <v>395</v>
      </c>
      <c r="P208" s="163">
        <f>L208+E208</f>
        <v>0</v>
      </c>
      <c r="R208" s="410" t="s">
        <v>396</v>
      </c>
      <c r="S208" s="1029"/>
      <c r="T208" s="1030"/>
      <c r="U208" s="158"/>
    </row>
    <row r="209" spans="1:21" ht="15" customHeight="1" thickBot="1" x14ac:dyDescent="0.4">
      <c r="A209" s="164"/>
      <c r="B209" s="165"/>
      <c r="C209" s="165"/>
      <c r="D209" s="165"/>
      <c r="E209" s="166"/>
      <c r="F209" s="166"/>
      <c r="G209" s="166"/>
      <c r="H209" s="166"/>
      <c r="I209" s="102"/>
      <c r="J209" s="115"/>
      <c r="K209" s="115"/>
      <c r="L209" s="166"/>
      <c r="M209" s="166"/>
      <c r="N209" s="141"/>
      <c r="O209" s="113"/>
      <c r="P209" s="141"/>
      <c r="R209" s="113"/>
      <c r="S209" s="114"/>
      <c r="T209" s="114"/>
      <c r="U209" s="634"/>
    </row>
    <row r="210" spans="1:21" ht="58" x14ac:dyDescent="0.35">
      <c r="A210" s="1113" t="s">
        <v>397</v>
      </c>
      <c r="B210" s="1115" t="s">
        <v>398</v>
      </c>
      <c r="C210" s="1115" t="s">
        <v>399</v>
      </c>
      <c r="D210" s="405" t="s">
        <v>400</v>
      </c>
      <c r="E210" s="406" t="s">
        <v>401</v>
      </c>
      <c r="F210" s="405" t="s">
        <v>402</v>
      </c>
      <c r="G210" s="405" t="s">
        <v>403</v>
      </c>
      <c r="H210" s="407" t="s">
        <v>347</v>
      </c>
      <c r="I210" s="407" t="s">
        <v>404</v>
      </c>
      <c r="J210" s="407" t="s">
        <v>405</v>
      </c>
      <c r="K210" s="407" t="s">
        <v>406</v>
      </c>
      <c r="L210" s="407" t="s">
        <v>407</v>
      </c>
      <c r="M210" s="407" t="s">
        <v>408</v>
      </c>
      <c r="N210" s="407" t="s">
        <v>409</v>
      </c>
      <c r="O210" s="407" t="s">
        <v>410</v>
      </c>
      <c r="P210" s="407" t="s">
        <v>411</v>
      </c>
      <c r="Q210" s="407" t="s">
        <v>412</v>
      </c>
      <c r="R210" s="407" t="s">
        <v>413</v>
      </c>
      <c r="S210" s="407" t="s">
        <v>450</v>
      </c>
      <c r="T210" s="1111" t="s">
        <v>415</v>
      </c>
      <c r="U210" s="635"/>
    </row>
    <row r="211" spans="1:21" ht="36.5" thickBot="1" x14ac:dyDescent="0.4">
      <c r="A211" s="1114"/>
      <c r="B211" s="1116"/>
      <c r="C211" s="1116"/>
      <c r="D211" s="408" t="s">
        <v>416</v>
      </c>
      <c r="E211" s="408" t="s">
        <v>432</v>
      </c>
      <c r="F211" s="408" t="s">
        <v>418</v>
      </c>
      <c r="G211" s="408" t="s">
        <v>418</v>
      </c>
      <c r="H211" s="408" t="s">
        <v>80</v>
      </c>
      <c r="I211" s="408" t="s">
        <v>451</v>
      </c>
      <c r="J211" s="408" t="s">
        <v>420</v>
      </c>
      <c r="K211" s="408" t="s">
        <v>421</v>
      </c>
      <c r="L211" s="408" t="s">
        <v>422</v>
      </c>
      <c r="M211" s="408" t="s">
        <v>421</v>
      </c>
      <c r="N211" s="408" t="s">
        <v>423</v>
      </c>
      <c r="O211" s="408" t="s">
        <v>387</v>
      </c>
      <c r="P211" s="408" t="s">
        <v>424</v>
      </c>
      <c r="Q211" s="408" t="s">
        <v>425</v>
      </c>
      <c r="R211" s="408" t="s">
        <v>426</v>
      </c>
      <c r="S211" s="408" t="s">
        <v>426</v>
      </c>
      <c r="T211" s="1112"/>
      <c r="U211" s="635"/>
    </row>
    <row r="212" spans="1:21" x14ac:dyDescent="0.35">
      <c r="A212" s="1117" t="str">
        <f>B206</f>
        <v>EXTRA-urb.i.1</v>
      </c>
      <c r="B212" s="411">
        <v>1</v>
      </c>
      <c r="C212" s="213"/>
      <c r="D212" s="125"/>
      <c r="E212" s="125"/>
      <c r="F212" s="213"/>
      <c r="G212" s="637"/>
      <c r="H212" s="127" t="s">
        <v>80</v>
      </c>
      <c r="I212" s="492"/>
      <c r="J212" s="638"/>
      <c r="K212" s="639"/>
      <c r="L212" s="492"/>
      <c r="M212" s="639"/>
      <c r="N212" s="179"/>
      <c r="O212" s="179"/>
      <c r="P212" s="492"/>
      <c r="Q212" s="492"/>
      <c r="R212" s="492"/>
      <c r="S212" s="492"/>
      <c r="T212" s="640"/>
      <c r="U212" s="634"/>
    </row>
    <row r="213" spans="1:21" x14ac:dyDescent="0.35">
      <c r="A213" s="1117"/>
      <c r="B213" s="412">
        <v>2</v>
      </c>
      <c r="C213" s="122"/>
      <c r="D213" s="112"/>
      <c r="E213" s="112"/>
      <c r="F213" s="122"/>
      <c r="G213" s="641"/>
      <c r="H213" s="127" t="s">
        <v>80</v>
      </c>
      <c r="I213" s="493"/>
      <c r="J213" s="642"/>
      <c r="K213" s="643"/>
      <c r="L213" s="493"/>
      <c r="M213" s="643"/>
      <c r="N213" s="170"/>
      <c r="O213" s="170"/>
      <c r="P213" s="493"/>
      <c r="Q213" s="493" t="s">
        <v>427</v>
      </c>
      <c r="R213" s="493"/>
      <c r="S213" s="493"/>
      <c r="T213" s="644"/>
      <c r="U213" s="634"/>
    </row>
    <row r="214" spans="1:21" x14ac:dyDescent="0.35">
      <c r="A214" s="1117"/>
      <c r="B214" s="412">
        <v>3</v>
      </c>
      <c r="C214" s="122"/>
      <c r="D214" s="112"/>
      <c r="E214" s="112"/>
      <c r="F214" s="122"/>
      <c r="G214" s="641"/>
      <c r="H214" s="127"/>
      <c r="I214" s="493"/>
      <c r="J214" s="642"/>
      <c r="K214" s="643"/>
      <c r="L214" s="493"/>
      <c r="M214" s="643"/>
      <c r="N214" s="170"/>
      <c r="O214" s="170"/>
      <c r="P214" s="493"/>
      <c r="Q214" s="493"/>
      <c r="R214" s="493"/>
      <c r="S214" s="493"/>
      <c r="T214" s="644"/>
      <c r="U214" s="634"/>
    </row>
    <row r="215" spans="1:21" x14ac:dyDescent="0.35">
      <c r="A215" s="1117"/>
      <c r="B215" s="412">
        <v>4</v>
      </c>
      <c r="C215" s="122"/>
      <c r="D215" s="112"/>
      <c r="E215" s="112"/>
      <c r="F215" s="122"/>
      <c r="G215" s="641"/>
      <c r="H215" s="127"/>
      <c r="I215" s="493"/>
      <c r="J215" s="642"/>
      <c r="K215" s="643"/>
      <c r="L215" s="493"/>
      <c r="M215" s="643"/>
      <c r="N215" s="170"/>
      <c r="O215" s="170"/>
      <c r="P215" s="493"/>
      <c r="Q215" s="493"/>
      <c r="R215" s="493"/>
      <c r="S215" s="493"/>
      <c r="T215" s="644"/>
      <c r="U215" s="634"/>
    </row>
    <row r="216" spans="1:21" x14ac:dyDescent="0.35">
      <c r="A216" s="1117"/>
      <c r="B216" s="412">
        <v>5</v>
      </c>
      <c r="C216" s="122"/>
      <c r="D216" s="112"/>
      <c r="E216" s="112"/>
      <c r="F216" s="122"/>
      <c r="G216" s="641"/>
      <c r="H216" s="127"/>
      <c r="I216" s="493"/>
      <c r="J216" s="642"/>
      <c r="K216" s="643"/>
      <c r="L216" s="493"/>
      <c r="M216" s="643"/>
      <c r="N216" s="170"/>
      <c r="O216" s="170"/>
      <c r="P216" s="493"/>
      <c r="Q216" s="493"/>
      <c r="R216" s="493"/>
      <c r="S216" s="493"/>
      <c r="T216" s="644"/>
      <c r="U216" s="634"/>
    </row>
    <row r="217" spans="1:21" x14ac:dyDescent="0.35">
      <c r="A217" s="1117"/>
      <c r="B217" s="412">
        <v>6</v>
      </c>
      <c r="C217" s="122"/>
      <c r="D217" s="112"/>
      <c r="E217" s="112"/>
      <c r="F217" s="122"/>
      <c r="G217" s="641"/>
      <c r="H217" s="127"/>
      <c r="I217" s="493"/>
      <c r="J217" s="642"/>
      <c r="K217" s="643"/>
      <c r="L217" s="493"/>
      <c r="M217" s="643"/>
      <c r="N217" s="170"/>
      <c r="O217" s="170"/>
      <c r="P217" s="493"/>
      <c r="Q217" s="493"/>
      <c r="R217" s="493"/>
      <c r="S217" s="493"/>
      <c r="T217" s="644"/>
      <c r="U217" s="634"/>
    </row>
    <row r="218" spans="1:21" x14ac:dyDescent="0.35">
      <c r="A218" s="1117"/>
      <c r="B218" s="412">
        <v>7</v>
      </c>
      <c r="C218" s="122"/>
      <c r="D218" s="112"/>
      <c r="E218" s="112"/>
      <c r="F218" s="122"/>
      <c r="G218" s="641"/>
      <c r="H218" s="127"/>
      <c r="I218" s="493"/>
      <c r="J218" s="642"/>
      <c r="K218" s="643"/>
      <c r="L218" s="493"/>
      <c r="M218" s="643"/>
      <c r="N218" s="170"/>
      <c r="O218" s="170"/>
      <c r="P218" s="493"/>
      <c r="Q218" s="493"/>
      <c r="R218" s="493"/>
      <c r="S218" s="493"/>
      <c r="T218" s="644"/>
      <c r="U218" s="634"/>
    </row>
    <row r="219" spans="1:21" x14ac:dyDescent="0.35">
      <c r="A219" s="1117"/>
      <c r="B219" s="412">
        <v>8</v>
      </c>
      <c r="C219" s="122"/>
      <c r="D219" s="112"/>
      <c r="E219" s="112"/>
      <c r="F219" s="122"/>
      <c r="G219" s="641"/>
      <c r="H219" s="127"/>
      <c r="I219" s="493"/>
      <c r="J219" s="642"/>
      <c r="K219" s="643"/>
      <c r="L219" s="493"/>
      <c r="M219" s="643"/>
      <c r="N219" s="170"/>
      <c r="O219" s="170"/>
      <c r="P219" s="493"/>
      <c r="Q219" s="493"/>
      <c r="R219" s="493"/>
      <c r="S219" s="493"/>
      <c r="T219" s="644"/>
      <c r="U219" s="634"/>
    </row>
    <row r="220" spans="1:21" x14ac:dyDescent="0.35">
      <c r="A220" s="1117"/>
      <c r="B220" s="412">
        <v>9</v>
      </c>
      <c r="C220" s="122"/>
      <c r="D220" s="112"/>
      <c r="E220" s="112"/>
      <c r="F220" s="122"/>
      <c r="G220" s="641"/>
      <c r="H220" s="127"/>
      <c r="I220" s="493"/>
      <c r="J220" s="642"/>
      <c r="K220" s="643"/>
      <c r="L220" s="493"/>
      <c r="M220" s="643"/>
      <c r="N220" s="170"/>
      <c r="O220" s="170"/>
      <c r="P220" s="493"/>
      <c r="Q220" s="493"/>
      <c r="R220" s="493"/>
      <c r="S220" s="493"/>
      <c r="T220" s="644"/>
      <c r="U220" s="634"/>
    </row>
    <row r="221" spans="1:21" ht="15" thickBot="1" x14ac:dyDescent="0.4">
      <c r="A221" s="1118"/>
      <c r="B221" s="413">
        <v>10</v>
      </c>
      <c r="C221" s="151"/>
      <c r="D221" s="149"/>
      <c r="E221" s="149"/>
      <c r="F221" s="151"/>
      <c r="G221" s="645"/>
      <c r="H221" s="416"/>
      <c r="I221" s="494"/>
      <c r="J221" s="646"/>
      <c r="K221" s="647"/>
      <c r="L221" s="494"/>
      <c r="M221" s="647"/>
      <c r="N221" s="171"/>
      <c r="O221" s="171"/>
      <c r="P221" s="494"/>
      <c r="Q221" s="494"/>
      <c r="R221" s="494"/>
      <c r="S221" s="494"/>
      <c r="T221" s="648"/>
      <c r="U221" s="634"/>
    </row>
    <row r="222" spans="1:21" ht="29.5" thickBot="1" x14ac:dyDescent="0.4">
      <c r="A222" s="157"/>
      <c r="B222" s="113"/>
      <c r="C222" s="113"/>
      <c r="D222" s="113"/>
      <c r="E222" s="544" t="s">
        <v>388</v>
      </c>
      <c r="F222" s="545">
        <f>COUNTA(F212:F221)</f>
        <v>0</v>
      </c>
      <c r="G222" s="546">
        <f>COUNTA(G212:G221)</f>
        <v>0</v>
      </c>
      <c r="H222" s="649"/>
      <c r="I222" s="649"/>
      <c r="J222" s="597" t="s">
        <v>627</v>
      </c>
      <c r="K222" s="599">
        <f>COUNTIF(K212:K221,"&lt;=31/12/2024")</f>
        <v>0</v>
      </c>
      <c r="L222" s="649"/>
      <c r="M222" s="155" t="s">
        <v>428</v>
      </c>
      <c r="N222" s="168">
        <f>SUM(N212:N221)</f>
        <v>0</v>
      </c>
      <c r="O222" s="169">
        <f>SUM(O212:O221)</f>
        <v>0</v>
      </c>
      <c r="P222" s="113"/>
      <c r="R222" s="113"/>
      <c r="S222" s="113"/>
      <c r="T222" s="650"/>
      <c r="U222" s="651"/>
    </row>
    <row r="223" spans="1:21" ht="15" thickBot="1" x14ac:dyDescent="0.4">
      <c r="A223" s="652"/>
      <c r="B223" s="653"/>
      <c r="C223" s="459"/>
      <c r="D223" s="459"/>
      <c r="E223" s="459"/>
      <c r="F223" s="653"/>
      <c r="G223" s="459"/>
      <c r="H223" s="459"/>
      <c r="I223" s="653"/>
      <c r="J223" s="653"/>
      <c r="K223" s="459"/>
      <c r="L223" s="459"/>
      <c r="M223" s="459"/>
      <c r="N223" s="459"/>
      <c r="O223" s="459"/>
      <c r="P223" s="459"/>
      <c r="Q223" s="459"/>
      <c r="R223" s="459"/>
      <c r="S223" s="654"/>
      <c r="T223" s="459"/>
      <c r="U223" s="655"/>
    </row>
  </sheetData>
  <sheetProtection password="8721" sheet="1" objects="1" scenarios="1"/>
  <mergeCells count="191">
    <mergeCell ref="J13:M13"/>
    <mergeCell ref="A13:D13"/>
    <mergeCell ref="E13:H13"/>
    <mergeCell ref="A191:A192"/>
    <mergeCell ref="B191:B192"/>
    <mergeCell ref="C191:C192"/>
    <mergeCell ref="A193:A202"/>
    <mergeCell ref="B206:C206"/>
    <mergeCell ref="E206:F206"/>
    <mergeCell ref="G111:H111"/>
    <mergeCell ref="A96:A97"/>
    <mergeCell ref="B96:B97"/>
    <mergeCell ref="C96:C97"/>
    <mergeCell ref="A98:A107"/>
    <mergeCell ref="A37:D37"/>
    <mergeCell ref="E37:H37"/>
    <mergeCell ref="J189:K189"/>
    <mergeCell ref="L189:M189"/>
    <mergeCell ref="J132:K132"/>
    <mergeCell ref="L132:M132"/>
    <mergeCell ref="J111:K111"/>
    <mergeCell ref="L111:M111"/>
    <mergeCell ref="J130:K130"/>
    <mergeCell ref="L130:M130"/>
    <mergeCell ref="A212:A221"/>
    <mergeCell ref="G206:H206"/>
    <mergeCell ref="J206:K206"/>
    <mergeCell ref="L206:M206"/>
    <mergeCell ref="S206:T206"/>
    <mergeCell ref="A208:D208"/>
    <mergeCell ref="E208:H208"/>
    <mergeCell ref="J208:K208"/>
    <mergeCell ref="L208:M208"/>
    <mergeCell ref="S208:T208"/>
    <mergeCell ref="A210:A211"/>
    <mergeCell ref="B210:B211"/>
    <mergeCell ref="C210:C211"/>
    <mergeCell ref="S168:T168"/>
    <mergeCell ref="A170:D170"/>
    <mergeCell ref="E170:H170"/>
    <mergeCell ref="J170:K170"/>
    <mergeCell ref="L170:M170"/>
    <mergeCell ref="S170:T170"/>
    <mergeCell ref="S187:T187"/>
    <mergeCell ref="A1:X1"/>
    <mergeCell ref="T39:T40"/>
    <mergeCell ref="C39:C40"/>
    <mergeCell ref="B39:B40"/>
    <mergeCell ref="A39:A40"/>
    <mergeCell ref="A153:A154"/>
    <mergeCell ref="B153:B154"/>
    <mergeCell ref="C153:C154"/>
    <mergeCell ref="A155:A164"/>
    <mergeCell ref="B168:C168"/>
    <mergeCell ref="E168:F168"/>
    <mergeCell ref="G149:H149"/>
    <mergeCell ref="J149:K149"/>
    <mergeCell ref="L149:M149"/>
    <mergeCell ref="G168:H168"/>
    <mergeCell ref="J168:K168"/>
    <mergeCell ref="L168:M168"/>
    <mergeCell ref="S189:T189"/>
    <mergeCell ref="A172:A173"/>
    <mergeCell ref="B172:B173"/>
    <mergeCell ref="C172:C173"/>
    <mergeCell ref="A174:A183"/>
    <mergeCell ref="B187:C187"/>
    <mergeCell ref="E187:F187"/>
    <mergeCell ref="G187:H187"/>
    <mergeCell ref="J187:K187"/>
    <mergeCell ref="L187:M187"/>
    <mergeCell ref="A189:D189"/>
    <mergeCell ref="E189:H189"/>
    <mergeCell ref="S132:T132"/>
    <mergeCell ref="S149:T149"/>
    <mergeCell ref="A151:D151"/>
    <mergeCell ref="E151:H151"/>
    <mergeCell ref="J151:K151"/>
    <mergeCell ref="L151:M151"/>
    <mergeCell ref="S151:T151"/>
    <mergeCell ref="A134:A135"/>
    <mergeCell ref="B134:B135"/>
    <mergeCell ref="C134:C135"/>
    <mergeCell ref="A136:A145"/>
    <mergeCell ref="B149:C149"/>
    <mergeCell ref="E149:F149"/>
    <mergeCell ref="T134:T135"/>
    <mergeCell ref="A132:D132"/>
    <mergeCell ref="E132:H132"/>
    <mergeCell ref="S130:T130"/>
    <mergeCell ref="B130:C130"/>
    <mergeCell ref="E130:F130"/>
    <mergeCell ref="T96:T97"/>
    <mergeCell ref="S92:T92"/>
    <mergeCell ref="A94:D94"/>
    <mergeCell ref="E94:H94"/>
    <mergeCell ref="J94:K94"/>
    <mergeCell ref="L94:M94"/>
    <mergeCell ref="S94:T94"/>
    <mergeCell ref="S111:T111"/>
    <mergeCell ref="A113:D113"/>
    <mergeCell ref="E113:H113"/>
    <mergeCell ref="J113:K113"/>
    <mergeCell ref="L113:M113"/>
    <mergeCell ref="S113:T113"/>
    <mergeCell ref="B111:C111"/>
    <mergeCell ref="E111:F111"/>
    <mergeCell ref="T115:T116"/>
    <mergeCell ref="A115:A116"/>
    <mergeCell ref="B115:B116"/>
    <mergeCell ref="C115:C116"/>
    <mergeCell ref="A117:A126"/>
    <mergeCell ref="G130:H130"/>
    <mergeCell ref="A77:A78"/>
    <mergeCell ref="B77:B78"/>
    <mergeCell ref="C77:C78"/>
    <mergeCell ref="T77:T78"/>
    <mergeCell ref="A79:A88"/>
    <mergeCell ref="B92:C92"/>
    <mergeCell ref="E92:F92"/>
    <mergeCell ref="G92:H92"/>
    <mergeCell ref="J92:K92"/>
    <mergeCell ref="L92:M92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T58:T59"/>
    <mergeCell ref="A60:A69"/>
    <mergeCell ref="B73:C73"/>
    <mergeCell ref="E73:F73"/>
    <mergeCell ref="G73:H73"/>
    <mergeCell ref="J73:K73"/>
    <mergeCell ref="L73:M73"/>
    <mergeCell ref="S54:T54"/>
    <mergeCell ref="A56:D56"/>
    <mergeCell ref="E56:H56"/>
    <mergeCell ref="J56:K56"/>
    <mergeCell ref="L56:M56"/>
    <mergeCell ref="S56:T56"/>
    <mergeCell ref="A41:A50"/>
    <mergeCell ref="B54:C54"/>
    <mergeCell ref="E54:F54"/>
    <mergeCell ref="G54:H54"/>
    <mergeCell ref="J54:K54"/>
    <mergeCell ref="L54:M54"/>
    <mergeCell ref="L18:M18"/>
    <mergeCell ref="S18:T18"/>
    <mergeCell ref="A20:A21"/>
    <mergeCell ref="B20:B21"/>
    <mergeCell ref="C20:C21"/>
    <mergeCell ref="T20:T21"/>
    <mergeCell ref="S35:T35"/>
    <mergeCell ref="J37:K37"/>
    <mergeCell ref="L37:M37"/>
    <mergeCell ref="S37:T37"/>
    <mergeCell ref="A22:A31"/>
    <mergeCell ref="B35:C35"/>
    <mergeCell ref="E35:F35"/>
    <mergeCell ref="G35:H35"/>
    <mergeCell ref="J35:K35"/>
    <mergeCell ref="L35:M35"/>
    <mergeCell ref="T153:T154"/>
    <mergeCell ref="T172:T173"/>
    <mergeCell ref="T191:T192"/>
    <mergeCell ref="T210:T211"/>
    <mergeCell ref="A3:T3"/>
    <mergeCell ref="A6:D6"/>
    <mergeCell ref="E6:J6"/>
    <mergeCell ref="L6:N6"/>
    <mergeCell ref="O6:T6"/>
    <mergeCell ref="B16:C16"/>
    <mergeCell ref="E16:F16"/>
    <mergeCell ref="G16:H16"/>
    <mergeCell ref="J16:K16"/>
    <mergeCell ref="L16:M16"/>
    <mergeCell ref="S16:T16"/>
    <mergeCell ref="A8:T8"/>
    <mergeCell ref="A10:D11"/>
    <mergeCell ref="E10:H11"/>
    <mergeCell ref="J10:N10"/>
    <mergeCell ref="O10:P11"/>
    <mergeCell ref="J11:N11"/>
    <mergeCell ref="A18:D18"/>
    <mergeCell ref="E18:H18"/>
    <mergeCell ref="J18:K18"/>
  </mergeCells>
  <dataValidations count="6">
    <dataValidation type="list" allowBlank="1" showInputMessage="1" showErrorMessage="1" sqref="H174:H183 H155:H164 H136:H145 H117:H126 H98:H107 H79:H88 H60:H69 H41:H50 H22:H31 H212:H221 H193:H202" xr:uid="{00000000-0002-0000-0B00-000000000000}">
      <formula1>"idrogeno"</formula1>
    </dataValidation>
    <dataValidation allowBlank="1" showInputMessage="1" showErrorMessage="1" prompt="Inserire il riferimento corretto da piano di investimento (es.m1,e.1. ecc.)_x000a_" sqref="A20:A21 A153:A154 A172:A173 A191:A192 A39:A40 A58:A59 A77:A78 A96:A97 A115:A116 A134:A135 A210:A211" xr:uid="{00000000-0002-0000-0B00-000001000000}"/>
    <dataValidation type="list" allowBlank="1" showInputMessage="1" showErrorMessage="1" sqref="R155:S164 R174:S183 R212:S221 R98:S107 R79:S88 R117:S126 R136:S145 R193:S202 R41:S50 R60:S69 R22:S31" xr:uid="{00000000-0002-0000-0B00-000002000000}">
      <formula1>"si,"</formula1>
    </dataValidation>
    <dataValidation type="list" allowBlank="1" showInputMessage="1" showErrorMessage="1" sqref="B17:C17 B169:C169 B188:C188 B36:C36 B55:C55 B74:C74 B93:C93 B112:C112 B131:C131 B150:C150 B207:C207" xr:uid="{00000000-0002-0000-0B00-000003000000}">
      <formula1>$D$20:$D$39</formula1>
    </dataValidation>
    <dataValidation type="list" allowBlank="1" showInputMessage="1" showErrorMessage="1" sqref="E22:E31 E41:E50 E60:E69 E79:E88 E98:E107 E117:E126 E136:E145 E155:E164 E174:E183 E193:E202 E212:E221" xr:uid="{00000000-0002-0000-0B00-000004000000}">
      <formula1>"extraurbano"</formula1>
    </dataValidation>
    <dataValidation type="list" allowBlank="1" showInputMessage="1" showErrorMessage="1" sqref="I22:I31 I41:I50 I60:I69 I79:I88 I98:I107 I117:I126 I136:I145 I155:I164 I174:I183 I193:I202 I212:I221" xr:uid="{00000000-0002-0000-0B00-000005000000}">
      <formula1>"classe I, classe III, classe A, classe B"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/P.A. beneficiaria dal menù a tendina_x000a_" xr:uid="{00000000-0002-0000-0B00-000006000000}">
          <x14:formula1>
            <xm:f>'DATI EROGAZIONI'!$A$2:$A$22</xm:f>
          </x14:formula1>
          <xm:sqref>E6:J6</xm:sqref>
        </x14:dataValidation>
        <x14:dataValidation type="list" allowBlank="1" showInputMessage="1" showErrorMessage="1" prompt="Inserire OGV corrispondente al Piano di investimento esecutivo" xr:uid="{00000000-0002-0000-0B00-000007000000}">
          <x14:formula1>
            <xm:f>'EXTRAUrbano.Piano inv. forn '!$D$125:$D$144</xm:f>
          </x14:formula1>
          <xm:sqref>B16:C16 B35:C35 B54:C54 B73:C73 B92:C92 B111:C111 B130:C130 B149:C149 B168:C168 B187:C187 B206:C206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0.59999389629810485"/>
  </sheetPr>
  <dimension ref="A1:Y223"/>
  <sheetViews>
    <sheetView zoomScale="73" zoomScaleNormal="73" workbookViewId="0">
      <selection activeCell="C48" sqref="C48"/>
    </sheetView>
  </sheetViews>
  <sheetFormatPr defaultColWidth="8.7265625" defaultRowHeight="14.5" x14ac:dyDescent="0.35"/>
  <cols>
    <col min="1" max="1" width="11.81640625" style="12" customWidth="1"/>
    <col min="2" max="2" width="8" style="11" customWidth="1"/>
    <col min="3" max="3" width="10.26953125" style="1" customWidth="1"/>
    <col min="4" max="4" width="11.453125" style="1" customWidth="1"/>
    <col min="5" max="5" width="17.54296875" style="1" customWidth="1"/>
    <col min="6" max="6" width="19.7265625" style="11" customWidth="1"/>
    <col min="7" max="7" width="25.1796875" style="1" customWidth="1"/>
    <col min="8" max="8" width="11.81640625" style="1" customWidth="1"/>
    <col min="9" max="9" width="19.26953125" style="1" customWidth="1"/>
    <col min="10" max="10" width="15.1796875" style="1" customWidth="1"/>
    <col min="11" max="11" width="11.7265625" style="11" bestFit="1" customWidth="1"/>
    <col min="12" max="12" width="31.54296875" style="11" customWidth="1"/>
    <col min="13" max="13" width="19.26953125" style="1" customWidth="1"/>
    <col min="14" max="14" width="15.81640625" style="1" customWidth="1"/>
    <col min="15" max="15" width="16.26953125" style="1" customWidth="1"/>
    <col min="16" max="16" width="15.81640625" style="1" customWidth="1"/>
    <col min="17" max="17" width="24.54296875" style="1" customWidth="1"/>
    <col min="18" max="18" width="17.81640625" style="1" customWidth="1"/>
    <col min="19" max="19" width="21.1796875" style="1" bestFit="1" customWidth="1"/>
    <col min="20" max="20" width="15.7265625" style="1" customWidth="1"/>
    <col min="21" max="21" width="18.7265625" style="1" customWidth="1"/>
    <col min="22" max="22" width="8" style="1" customWidth="1"/>
    <col min="23" max="23" width="18.7265625" style="1" customWidth="1"/>
    <col min="24" max="24" width="12.81640625" style="1" bestFit="1" customWidth="1"/>
    <col min="25" max="25" width="15.1796875" style="1" bestFit="1" customWidth="1"/>
    <col min="26" max="26" width="15.1796875" style="1" customWidth="1"/>
    <col min="27" max="27" width="15.7265625" style="1" customWidth="1"/>
    <col min="28" max="16384" width="8.7265625" style="1"/>
  </cols>
  <sheetData>
    <row r="1" spans="1:25" ht="20.5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59"/>
      <c r="Y1" s="960"/>
    </row>
    <row r="2" spans="1:25" ht="13.5" customHeight="1" thickBot="1" x14ac:dyDescent="0.4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5" ht="18" thickBot="1" x14ac:dyDescent="0.4">
      <c r="A3" s="1142" t="s">
        <v>452</v>
      </c>
      <c r="B3" s="1143"/>
      <c r="C3" s="1143"/>
      <c r="D3" s="1143"/>
      <c r="E3" s="1143"/>
      <c r="F3" s="1143"/>
      <c r="G3" s="1143"/>
      <c r="H3" s="1143"/>
      <c r="I3" s="1143"/>
      <c r="J3" s="1143"/>
      <c r="K3" s="1143"/>
      <c r="L3" s="1143"/>
      <c r="M3" s="1143"/>
      <c r="N3" s="1143"/>
      <c r="O3" s="1143"/>
      <c r="P3" s="1143"/>
      <c r="Q3" s="1143"/>
      <c r="R3" s="1143"/>
      <c r="S3" s="1143"/>
      <c r="T3" s="1143"/>
      <c r="U3" s="1144"/>
      <c r="V3" s="104"/>
      <c r="W3" s="104"/>
      <c r="X3" s="104"/>
      <c r="Y3" s="104"/>
    </row>
    <row r="4" spans="1:25" ht="10.5" customHeight="1" x14ac:dyDescent="0.35">
      <c r="A4" s="1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6" customHeight="1" thickBot="1" x14ac:dyDescent="0.4">
      <c r="A5" s="1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25" ht="26.25" customHeight="1" thickBot="1" x14ac:dyDescent="0.4">
      <c r="A6" s="1046" t="s">
        <v>233</v>
      </c>
      <c r="B6" s="1047"/>
      <c r="C6" s="1047"/>
      <c r="D6" s="1048"/>
      <c r="E6" s="1049" t="s">
        <v>383</v>
      </c>
      <c r="F6" s="1050"/>
      <c r="G6" s="1050"/>
      <c r="H6" s="1050"/>
      <c r="I6" s="1050"/>
      <c r="J6" s="1050"/>
      <c r="K6" s="1050"/>
      <c r="L6" s="1051"/>
      <c r="N6" s="809" t="s">
        <v>4</v>
      </c>
      <c r="O6" s="810"/>
      <c r="P6" s="810"/>
      <c r="Q6" s="1064"/>
      <c r="R6" s="1065"/>
      <c r="S6" s="1065"/>
      <c r="T6" s="1065"/>
      <c r="U6" s="1066"/>
      <c r="V6" s="379"/>
      <c r="W6" s="379"/>
      <c r="X6" s="379"/>
      <c r="Y6" s="379"/>
    </row>
    <row r="7" spans="1:25" ht="15" thickBot="1" x14ac:dyDescent="0.4"/>
    <row r="8" spans="1:25" ht="26.25" customHeight="1" thickBot="1" x14ac:dyDescent="0.4">
      <c r="A8" s="1150" t="s">
        <v>453</v>
      </c>
      <c r="B8" s="1151"/>
      <c r="C8" s="1151"/>
      <c r="D8" s="1151"/>
      <c r="E8" s="1151"/>
      <c r="F8" s="1151"/>
      <c r="G8" s="1151"/>
      <c r="H8" s="1151"/>
      <c r="I8" s="1151"/>
      <c r="J8" s="1151"/>
      <c r="K8" s="1151"/>
      <c r="L8" s="1151"/>
      <c r="M8" s="1151"/>
      <c r="N8" s="1151"/>
      <c r="O8" s="1151"/>
      <c r="P8" s="1151"/>
      <c r="Q8" s="1151"/>
      <c r="R8" s="1151"/>
      <c r="S8" s="1151"/>
      <c r="T8" s="1151"/>
      <c r="U8" s="1152"/>
      <c r="V8" s="287"/>
    </row>
    <row r="9" spans="1:25" ht="15" thickBot="1" x14ac:dyDescent="0.4"/>
    <row r="10" spans="1:25" x14ac:dyDescent="0.35">
      <c r="A10" s="1153" t="s">
        <v>454</v>
      </c>
      <c r="B10" s="1154"/>
      <c r="C10" s="1154"/>
      <c r="D10" s="1155"/>
      <c r="E10" s="1058">
        <f>P32+P51+P70+P89+P108+P127+P146+P165+P184+P203+P222</f>
        <v>0</v>
      </c>
      <c r="F10" s="1042"/>
      <c r="G10" s="1042"/>
      <c r="H10" s="1043"/>
      <c r="I10" s="166"/>
      <c r="J10" s="166"/>
      <c r="K10" s="1"/>
      <c r="L10" s="1159" t="s">
        <v>386</v>
      </c>
      <c r="M10" s="1160"/>
      <c r="N10" s="1160"/>
      <c r="O10" s="1160"/>
      <c r="P10" s="1161"/>
      <c r="Q10" s="1042">
        <f>Q32+Q51+Q70+Q89+Q108+Q127+Q146+Q165+Q184+Q203+Q222</f>
        <v>0</v>
      </c>
      <c r="R10" s="1043"/>
      <c r="S10" s="102"/>
      <c r="T10" s="113"/>
      <c r="U10" s="167"/>
      <c r="V10" s="113"/>
      <c r="W10" s="118"/>
    </row>
    <row r="11" spans="1:25" ht="15" thickBot="1" x14ac:dyDescent="0.4">
      <c r="A11" s="1156"/>
      <c r="B11" s="1157"/>
      <c r="C11" s="1157"/>
      <c r="D11" s="1158"/>
      <c r="E11" s="1059"/>
      <c r="F11" s="1044"/>
      <c r="G11" s="1044"/>
      <c r="H11" s="1045"/>
      <c r="I11" s="166"/>
      <c r="J11" s="166"/>
      <c r="K11" s="1"/>
      <c r="L11" s="1162" t="s">
        <v>387</v>
      </c>
      <c r="M11" s="1163"/>
      <c r="N11" s="1163"/>
      <c r="O11" s="1163"/>
      <c r="P11" s="1164"/>
      <c r="Q11" s="1044"/>
      <c r="R11" s="1045"/>
      <c r="S11" s="102"/>
      <c r="T11" s="113"/>
      <c r="U11" s="167"/>
      <c r="V11" s="113"/>
      <c r="W11" s="118"/>
    </row>
    <row r="12" spans="1:25" ht="15" thickBot="1" x14ac:dyDescent="0.4">
      <c r="A12" s="195"/>
      <c r="B12" s="195"/>
      <c r="C12" s="195"/>
      <c r="D12" s="195"/>
      <c r="E12" s="166"/>
      <c r="F12" s="166"/>
      <c r="G12" s="166"/>
      <c r="H12" s="166"/>
      <c r="I12" s="166"/>
      <c r="J12" s="166"/>
      <c r="K12" s="1"/>
      <c r="L12" s="197"/>
      <c r="M12" s="197"/>
      <c r="N12" s="197"/>
      <c r="O12" s="197"/>
      <c r="P12" s="197"/>
      <c r="Q12" s="166"/>
      <c r="R12" s="166"/>
      <c r="S12" s="102"/>
      <c r="T12" s="113"/>
      <c r="U12" s="167"/>
      <c r="V12" s="113"/>
      <c r="W12" s="118"/>
    </row>
    <row r="13" spans="1:25" ht="15.75" customHeight="1" thickBot="1" x14ac:dyDescent="0.4">
      <c r="A13" s="1145" t="s">
        <v>455</v>
      </c>
      <c r="B13" s="1146"/>
      <c r="C13" s="1146"/>
      <c r="D13" s="1147"/>
      <c r="E13" s="1070">
        <f>F32+F51+F70+F89+F108+F127+F146+F165+F184+F203+F222</f>
        <v>0</v>
      </c>
      <c r="F13" s="1071"/>
      <c r="G13" s="1071"/>
      <c r="H13" s="1072"/>
      <c r="I13" s="115"/>
      <c r="J13" s="115"/>
      <c r="K13" s="1"/>
      <c r="L13" s="197"/>
      <c r="M13" s="197"/>
      <c r="N13" s="197"/>
      <c r="O13" s="197"/>
      <c r="P13" s="197"/>
      <c r="Q13" s="166"/>
      <c r="R13" s="166"/>
      <c r="S13" s="102"/>
      <c r="T13" s="113"/>
      <c r="U13" s="167"/>
      <c r="V13" s="113"/>
      <c r="W13" s="118"/>
    </row>
    <row r="14" spans="1:25" ht="15" thickBot="1" x14ac:dyDescent="0.4">
      <c r="A14" s="547"/>
      <c r="B14" s="548"/>
      <c r="C14" s="548"/>
      <c r="D14" s="548"/>
      <c r="E14" s="64"/>
    </row>
    <row r="15" spans="1:25" ht="15" thickBot="1" x14ac:dyDescent="0.4">
      <c r="A15" s="156"/>
      <c r="B15" s="36"/>
      <c r="C15" s="33"/>
      <c r="D15" s="33"/>
      <c r="E15" s="33"/>
      <c r="F15" s="36"/>
      <c r="G15" s="33"/>
      <c r="H15" s="33"/>
      <c r="I15" s="33"/>
      <c r="J15" s="33"/>
      <c r="K15" s="36"/>
      <c r="L15" s="36"/>
      <c r="M15" s="33"/>
      <c r="N15" s="33"/>
      <c r="O15" s="33"/>
      <c r="P15" s="33"/>
      <c r="Q15" s="33"/>
      <c r="R15" s="33"/>
      <c r="S15" s="33"/>
      <c r="T15" s="33"/>
      <c r="U15" s="33"/>
      <c r="V15" s="39"/>
    </row>
    <row r="16" spans="1:25" ht="27.5" thickBot="1" x14ac:dyDescent="0.4">
      <c r="A16" s="584" t="s">
        <v>9</v>
      </c>
      <c r="B16" s="1023" t="s">
        <v>296</v>
      </c>
      <c r="C16" s="1024"/>
      <c r="E16" s="1148" t="s">
        <v>389</v>
      </c>
      <c r="F16" s="1149"/>
      <c r="G16" s="1027" t="str">
        <f>VLOOKUP(B16,'piano inv.riconvers.'!$D$40:$H$59,3,FALSE)</f>
        <v>G61J22000530008</v>
      </c>
      <c r="H16" s="1028"/>
      <c r="I16" s="116"/>
      <c r="J16" s="116"/>
      <c r="K16" s="1"/>
      <c r="L16" s="1148" t="s">
        <v>390</v>
      </c>
      <c r="M16" s="1149"/>
      <c r="N16" s="1027">
        <f>VLOOKUP(B16,'piano inv.riconvers.'!$D$40:$H$59,4,FALSE)</f>
        <v>0</v>
      </c>
      <c r="O16" s="1028"/>
      <c r="Q16" s="585" t="s">
        <v>391</v>
      </c>
      <c r="R16" s="142"/>
      <c r="T16" s="587" t="s">
        <v>392</v>
      </c>
      <c r="U16" s="555"/>
      <c r="V16" s="81"/>
    </row>
    <row r="17" spans="1:23" ht="13.5" customHeight="1" thickBot="1" x14ac:dyDescent="0.4">
      <c r="A17" s="157"/>
      <c r="B17" s="114"/>
      <c r="C17" s="114"/>
      <c r="E17" s="115"/>
      <c r="F17" s="115"/>
      <c r="G17" s="116"/>
      <c r="H17" s="116"/>
      <c r="I17" s="116"/>
      <c r="J17" s="116"/>
      <c r="K17" s="1"/>
      <c r="L17" s="115"/>
      <c r="M17" s="115"/>
      <c r="N17" s="116"/>
      <c r="O17" s="116"/>
      <c r="Q17" s="117"/>
      <c r="T17" s="113"/>
      <c r="V17" s="158"/>
      <c r="W17" s="118"/>
    </row>
    <row r="18" spans="1:23" ht="33.75" customHeight="1" thickBot="1" x14ac:dyDescent="0.4">
      <c r="A18" s="1170" t="s">
        <v>456</v>
      </c>
      <c r="B18" s="1171"/>
      <c r="C18" s="1171"/>
      <c r="D18" s="1172"/>
      <c r="E18" s="1034">
        <f>VLOOKUP(B16,'piano inv.riconvers.'!$D$40:$V$59,17,FALSE)</f>
        <v>0</v>
      </c>
      <c r="F18" s="1035"/>
      <c r="G18" s="1035"/>
      <c r="H18" s="1036"/>
      <c r="I18" s="166"/>
      <c r="J18" s="166"/>
      <c r="K18" s="1"/>
      <c r="L18" s="1173" t="s">
        <v>394</v>
      </c>
      <c r="M18" s="1174"/>
      <c r="N18" s="1034">
        <f>VLOOKUP(B16,'piano inv.riconvers.'!$D$40:$V$59,19,FALSE)</f>
        <v>0</v>
      </c>
      <c r="O18" s="1036"/>
      <c r="P18" s="141"/>
      <c r="Q18" s="586" t="s">
        <v>395</v>
      </c>
      <c r="R18" s="163">
        <f>N18+E18</f>
        <v>0</v>
      </c>
      <c r="S18" s="102"/>
      <c r="T18" s="587" t="s">
        <v>396</v>
      </c>
      <c r="U18" s="555"/>
      <c r="V18" s="158"/>
      <c r="W18" s="118"/>
    </row>
    <row r="19" spans="1:23" ht="33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66"/>
      <c r="J19" s="166"/>
      <c r="K19" s="1"/>
      <c r="L19" s="115"/>
      <c r="M19" s="115"/>
      <c r="N19" s="166"/>
      <c r="O19" s="166"/>
      <c r="P19" s="141"/>
      <c r="Q19" s="113"/>
      <c r="R19" s="141"/>
      <c r="S19" s="102"/>
      <c r="T19" s="113"/>
      <c r="U19" s="167"/>
      <c r="V19" s="158"/>
      <c r="W19" s="118"/>
    </row>
    <row r="20" spans="1:23" s="13" customFormat="1" ht="72" customHeight="1" x14ac:dyDescent="0.35">
      <c r="A20" s="1159" t="s">
        <v>397</v>
      </c>
      <c r="B20" s="1160" t="s">
        <v>398</v>
      </c>
      <c r="C20" s="1160" t="s">
        <v>399</v>
      </c>
      <c r="D20" s="578" t="s">
        <v>400</v>
      </c>
      <c r="E20" s="579" t="s">
        <v>401</v>
      </c>
      <c r="F20" s="578" t="s">
        <v>402</v>
      </c>
      <c r="G20" s="578" t="s">
        <v>403</v>
      </c>
      <c r="H20" s="580" t="s">
        <v>457</v>
      </c>
      <c r="I20" s="580" t="s">
        <v>292</v>
      </c>
      <c r="J20" s="580" t="s">
        <v>458</v>
      </c>
      <c r="K20" s="580" t="s">
        <v>404</v>
      </c>
      <c r="L20" s="580" t="s">
        <v>405</v>
      </c>
      <c r="M20" s="579" t="s">
        <v>459</v>
      </c>
      <c r="N20" s="580" t="s">
        <v>407</v>
      </c>
      <c r="O20" s="580" t="s">
        <v>408</v>
      </c>
      <c r="P20" s="580" t="s">
        <v>409</v>
      </c>
      <c r="Q20" s="580" t="s">
        <v>410</v>
      </c>
      <c r="R20" s="580" t="s">
        <v>411</v>
      </c>
      <c r="S20" s="580" t="s">
        <v>412</v>
      </c>
      <c r="T20" s="580" t="s">
        <v>413</v>
      </c>
      <c r="U20" s="581" t="s">
        <v>415</v>
      </c>
      <c r="V20" s="159"/>
    </row>
    <row r="21" spans="1:23" s="13" customFormat="1" ht="28.5" customHeight="1" thickBot="1" x14ac:dyDescent="0.4">
      <c r="A21" s="1165"/>
      <c r="B21" s="1166"/>
      <c r="C21" s="1166"/>
      <c r="D21" s="582" t="s">
        <v>416</v>
      </c>
      <c r="E21" s="582" t="s">
        <v>417</v>
      </c>
      <c r="F21" s="582" t="s">
        <v>418</v>
      </c>
      <c r="G21" s="582" t="s">
        <v>418</v>
      </c>
      <c r="H21" s="582" t="s">
        <v>293</v>
      </c>
      <c r="I21" s="582" t="s">
        <v>460</v>
      </c>
      <c r="J21" s="582" t="s">
        <v>32</v>
      </c>
      <c r="K21" s="582" t="s">
        <v>419</v>
      </c>
      <c r="L21" s="582" t="s">
        <v>420</v>
      </c>
      <c r="M21" s="582" t="s">
        <v>421</v>
      </c>
      <c r="N21" s="582" t="s">
        <v>422</v>
      </c>
      <c r="O21" s="582" t="s">
        <v>421</v>
      </c>
      <c r="P21" s="582" t="s">
        <v>423</v>
      </c>
      <c r="Q21" s="582" t="s">
        <v>387</v>
      </c>
      <c r="R21" s="582" t="s">
        <v>424</v>
      </c>
      <c r="S21" s="582" t="s">
        <v>425</v>
      </c>
      <c r="T21" s="582" t="s">
        <v>426</v>
      </c>
      <c r="U21" s="583"/>
      <c r="V21" s="159"/>
    </row>
    <row r="22" spans="1:23" ht="15" customHeight="1" x14ac:dyDescent="0.35">
      <c r="A22" s="1167" t="str">
        <f>B16</f>
        <v>riconv. sub.m.1</v>
      </c>
      <c r="B22" s="588">
        <v>1</v>
      </c>
      <c r="C22" s="123"/>
      <c r="D22" s="124"/>
      <c r="E22" s="125"/>
      <c r="F22" s="123"/>
      <c r="G22" s="126"/>
      <c r="H22" s="127"/>
      <c r="I22" s="127"/>
      <c r="J22" s="127"/>
      <c r="K22" s="110"/>
      <c r="L22" s="130"/>
      <c r="M22" s="131"/>
      <c r="N22" s="110"/>
      <c r="O22" s="131"/>
      <c r="P22" s="179"/>
      <c r="Q22" s="179"/>
      <c r="R22" s="110"/>
      <c r="S22" s="110"/>
      <c r="T22" s="110"/>
      <c r="U22" s="376"/>
      <c r="V22" s="81"/>
    </row>
    <row r="23" spans="1:23" x14ac:dyDescent="0.35">
      <c r="A23" s="1168"/>
      <c r="B23" s="589">
        <v>2</v>
      </c>
      <c r="C23" s="119"/>
      <c r="D23" s="120"/>
      <c r="E23" s="112"/>
      <c r="F23" s="119"/>
      <c r="G23" s="121"/>
      <c r="H23" s="122"/>
      <c r="I23" s="122"/>
      <c r="J23" s="122"/>
      <c r="K23" s="111"/>
      <c r="L23" s="128"/>
      <c r="M23" s="129"/>
      <c r="N23" s="111"/>
      <c r="O23" s="129"/>
      <c r="P23" s="170"/>
      <c r="Q23" s="170"/>
      <c r="R23" s="111"/>
      <c r="S23" s="111" t="s">
        <v>427</v>
      </c>
      <c r="T23" s="111"/>
      <c r="U23" s="377"/>
      <c r="V23" s="81"/>
    </row>
    <row r="24" spans="1:23" x14ac:dyDescent="0.35">
      <c r="A24" s="1168"/>
      <c r="B24" s="589">
        <v>3</v>
      </c>
      <c r="C24" s="119"/>
      <c r="D24" s="120"/>
      <c r="E24" s="112"/>
      <c r="F24" s="119"/>
      <c r="G24" s="121"/>
      <c r="H24" s="122"/>
      <c r="I24" s="122"/>
      <c r="J24" s="122"/>
      <c r="K24" s="111"/>
      <c r="L24" s="128"/>
      <c r="M24" s="129"/>
      <c r="N24" s="111"/>
      <c r="O24" s="129"/>
      <c r="P24" s="170"/>
      <c r="Q24" s="170"/>
      <c r="R24" s="111"/>
      <c r="S24" s="111"/>
      <c r="T24" s="111"/>
      <c r="U24" s="377"/>
      <c r="V24" s="81"/>
    </row>
    <row r="25" spans="1:23" x14ac:dyDescent="0.35">
      <c r="A25" s="1168"/>
      <c r="B25" s="589">
        <v>4</v>
      </c>
      <c r="C25" s="119"/>
      <c r="D25" s="120"/>
      <c r="E25" s="112"/>
      <c r="F25" s="119"/>
      <c r="G25" s="119"/>
      <c r="H25" s="122"/>
      <c r="I25" s="122"/>
      <c r="J25" s="122"/>
      <c r="K25" s="111"/>
      <c r="L25" s="128"/>
      <c r="M25" s="129"/>
      <c r="N25" s="111"/>
      <c r="O25" s="129"/>
      <c r="P25" s="170"/>
      <c r="Q25" s="170"/>
      <c r="R25" s="111"/>
      <c r="S25" s="111"/>
      <c r="T25" s="111"/>
      <c r="U25" s="377"/>
      <c r="V25" s="81"/>
    </row>
    <row r="26" spans="1:23" x14ac:dyDescent="0.35">
      <c r="A26" s="1168"/>
      <c r="B26" s="589">
        <v>5</v>
      </c>
      <c r="C26" s="119"/>
      <c r="D26" s="120"/>
      <c r="E26" s="112"/>
      <c r="F26" s="119"/>
      <c r="G26" s="121"/>
      <c r="H26" s="122"/>
      <c r="I26" s="122"/>
      <c r="J26" s="122"/>
      <c r="K26" s="111"/>
      <c r="L26" s="128"/>
      <c r="M26" s="129"/>
      <c r="N26" s="111"/>
      <c r="O26" s="129"/>
      <c r="P26" s="170"/>
      <c r="Q26" s="170"/>
      <c r="R26" s="111"/>
      <c r="S26" s="111"/>
      <c r="T26" s="111"/>
      <c r="U26" s="377"/>
      <c r="V26" s="81"/>
    </row>
    <row r="27" spans="1:23" x14ac:dyDescent="0.35">
      <c r="A27" s="1168"/>
      <c r="B27" s="589">
        <v>6</v>
      </c>
      <c r="C27" s="119"/>
      <c r="D27" s="120"/>
      <c r="E27" s="112"/>
      <c r="F27" s="119"/>
      <c r="G27" s="121"/>
      <c r="H27" s="122"/>
      <c r="I27" s="122"/>
      <c r="J27" s="122"/>
      <c r="K27" s="111"/>
      <c r="L27" s="128"/>
      <c r="M27" s="129"/>
      <c r="N27" s="111"/>
      <c r="O27" s="129"/>
      <c r="P27" s="170"/>
      <c r="Q27" s="170"/>
      <c r="R27" s="111"/>
      <c r="S27" s="111"/>
      <c r="T27" s="111"/>
      <c r="U27" s="377"/>
      <c r="V27" s="81"/>
    </row>
    <row r="28" spans="1:23" x14ac:dyDescent="0.35">
      <c r="A28" s="1168"/>
      <c r="B28" s="589">
        <v>7</v>
      </c>
      <c r="C28" s="119"/>
      <c r="D28" s="120"/>
      <c r="E28" s="112"/>
      <c r="F28" s="119"/>
      <c r="G28" s="121"/>
      <c r="H28" s="122"/>
      <c r="I28" s="122"/>
      <c r="J28" s="122"/>
      <c r="K28" s="111"/>
      <c r="L28" s="128"/>
      <c r="M28" s="129"/>
      <c r="N28" s="111"/>
      <c r="O28" s="129"/>
      <c r="P28" s="170"/>
      <c r="Q28" s="170"/>
      <c r="R28" s="111"/>
      <c r="S28" s="111"/>
      <c r="T28" s="111"/>
      <c r="U28" s="377"/>
      <c r="V28" s="81"/>
    </row>
    <row r="29" spans="1:23" x14ac:dyDescent="0.35">
      <c r="A29" s="1168"/>
      <c r="B29" s="589">
        <v>8</v>
      </c>
      <c r="C29" s="119"/>
      <c r="D29" s="120"/>
      <c r="E29" s="112"/>
      <c r="F29" s="119"/>
      <c r="G29" s="121"/>
      <c r="H29" s="122"/>
      <c r="I29" s="122"/>
      <c r="J29" s="122"/>
      <c r="K29" s="111"/>
      <c r="L29" s="128"/>
      <c r="M29" s="129"/>
      <c r="N29" s="111"/>
      <c r="O29" s="129"/>
      <c r="P29" s="170"/>
      <c r="Q29" s="170"/>
      <c r="R29" s="111"/>
      <c r="S29" s="111"/>
      <c r="T29" s="111"/>
      <c r="U29" s="377"/>
      <c r="V29" s="81"/>
    </row>
    <row r="30" spans="1:23" x14ac:dyDescent="0.35">
      <c r="A30" s="1168"/>
      <c r="B30" s="589">
        <v>9</v>
      </c>
      <c r="C30" s="119"/>
      <c r="D30" s="120"/>
      <c r="E30" s="112"/>
      <c r="F30" s="119"/>
      <c r="G30" s="121"/>
      <c r="H30" s="122"/>
      <c r="I30" s="122"/>
      <c r="J30" s="122"/>
      <c r="K30" s="111"/>
      <c r="L30" s="128"/>
      <c r="M30" s="129"/>
      <c r="N30" s="111"/>
      <c r="O30" s="129"/>
      <c r="P30" s="170"/>
      <c r="Q30" s="170"/>
      <c r="R30" s="111"/>
      <c r="S30" s="111"/>
      <c r="T30" s="111"/>
      <c r="U30" s="377"/>
      <c r="V30" s="81"/>
    </row>
    <row r="31" spans="1:23" ht="15" thickBot="1" x14ac:dyDescent="0.4">
      <c r="A31" s="1169"/>
      <c r="B31" s="590">
        <v>10</v>
      </c>
      <c r="C31" s="147"/>
      <c r="D31" s="148"/>
      <c r="E31" s="149"/>
      <c r="F31" s="147"/>
      <c r="G31" s="150"/>
      <c r="H31" s="151"/>
      <c r="I31" s="151"/>
      <c r="J31" s="151"/>
      <c r="K31" s="152"/>
      <c r="L31" s="153"/>
      <c r="M31" s="154"/>
      <c r="N31" s="152"/>
      <c r="O31" s="154"/>
      <c r="P31" s="171"/>
      <c r="Q31" s="171"/>
      <c r="R31" s="152"/>
      <c r="S31" s="152"/>
      <c r="T31" s="152"/>
      <c r="U31" s="378"/>
      <c r="V31" s="81"/>
    </row>
    <row r="32" spans="1:23" ht="29.5" thickBot="1" x14ac:dyDescent="0.4">
      <c r="A32" s="144"/>
      <c r="B32" s="12"/>
      <c r="C32" s="12"/>
      <c r="D32" s="12"/>
      <c r="E32" s="551" t="s">
        <v>461</v>
      </c>
      <c r="F32" s="552">
        <f>COUNTA(F22:F31)</f>
        <v>0</v>
      </c>
      <c r="G32" s="553">
        <f>COUNTA(G22:G31)</f>
        <v>0</v>
      </c>
      <c r="M32" s="145"/>
      <c r="N32" s="145"/>
      <c r="O32" s="155" t="s">
        <v>428</v>
      </c>
      <c r="P32" s="168">
        <f>SUM(P22:P31)</f>
        <v>0</v>
      </c>
      <c r="Q32" s="169">
        <f>SUM(Q22:Q31)</f>
        <v>0</v>
      </c>
      <c r="R32" s="12"/>
      <c r="T32" s="12"/>
      <c r="U32" s="143"/>
      <c r="V32" s="160"/>
      <c r="W32" s="143"/>
    </row>
    <row r="33" spans="1:22" ht="15" thickBot="1" x14ac:dyDescent="0.4">
      <c r="A33" s="161"/>
      <c r="B33" s="85"/>
      <c r="C33" s="64"/>
      <c r="D33" s="64"/>
      <c r="E33" s="64"/>
      <c r="F33" s="85"/>
      <c r="G33" s="64"/>
      <c r="H33" s="64"/>
      <c r="I33" s="64"/>
      <c r="J33" s="64"/>
      <c r="K33" s="85"/>
      <c r="L33" s="85"/>
      <c r="M33" s="64"/>
      <c r="N33" s="64"/>
      <c r="O33" s="64"/>
      <c r="P33" s="64"/>
      <c r="Q33" s="64"/>
      <c r="R33" s="64"/>
      <c r="S33" s="64"/>
      <c r="T33" s="64"/>
      <c r="U33" s="64"/>
      <c r="V33" s="86"/>
    </row>
    <row r="34" spans="1:22" ht="15" thickBot="1" x14ac:dyDescent="0.4">
      <c r="A34" s="156"/>
      <c r="B34" s="36"/>
      <c r="C34" s="33"/>
      <c r="D34" s="33"/>
      <c r="E34" s="33"/>
      <c r="F34" s="36"/>
      <c r="G34" s="33"/>
      <c r="H34" s="33"/>
      <c r="I34" s="33"/>
      <c r="J34" s="33"/>
      <c r="K34" s="36"/>
      <c r="L34" s="36"/>
      <c r="M34" s="33"/>
      <c r="N34" s="33"/>
      <c r="O34" s="33"/>
      <c r="P34" s="33"/>
      <c r="Q34" s="33"/>
      <c r="R34" s="33"/>
      <c r="S34" s="33"/>
      <c r="T34" s="33"/>
      <c r="U34" s="33"/>
      <c r="V34" s="39"/>
    </row>
    <row r="35" spans="1:22" ht="27.5" thickBot="1" x14ac:dyDescent="0.4">
      <c r="A35" s="584" t="s">
        <v>9</v>
      </c>
      <c r="B35" s="1023" t="s">
        <v>296</v>
      </c>
      <c r="C35" s="1024"/>
      <c r="E35" s="1148" t="s">
        <v>389</v>
      </c>
      <c r="F35" s="1149"/>
      <c r="G35" s="1027" t="str">
        <f>VLOOKUP(B35,'piano inv.riconvers.'!$D$40:$H$59,3,FALSE)</f>
        <v>G61J22000530008</v>
      </c>
      <c r="H35" s="1028"/>
      <c r="I35" s="116"/>
      <c r="J35" s="116"/>
      <c r="K35" s="1"/>
      <c r="L35" s="1148" t="s">
        <v>390</v>
      </c>
      <c r="M35" s="1149"/>
      <c r="N35" s="1027">
        <f>VLOOKUP(B35,'piano inv.riconvers.'!$D$40:$H$59,4,FALSE)</f>
        <v>0</v>
      </c>
      <c r="O35" s="1028"/>
      <c r="Q35" s="585" t="s">
        <v>391</v>
      </c>
      <c r="R35" s="142"/>
      <c r="T35" s="587" t="s">
        <v>392</v>
      </c>
      <c r="U35" s="555"/>
      <c r="V35" s="81"/>
    </row>
    <row r="36" spans="1:22" ht="15" thickBot="1" x14ac:dyDescent="0.4">
      <c r="A36" s="157"/>
      <c r="B36" s="114"/>
      <c r="C36" s="114"/>
      <c r="E36" s="115"/>
      <c r="F36" s="115"/>
      <c r="G36" s="116"/>
      <c r="H36" s="116"/>
      <c r="I36" s="116"/>
      <c r="J36" s="116"/>
      <c r="K36" s="1"/>
      <c r="L36" s="115"/>
      <c r="M36" s="115"/>
      <c r="N36" s="116"/>
      <c r="O36" s="116"/>
      <c r="Q36" s="117"/>
      <c r="T36" s="113"/>
      <c r="V36" s="158"/>
    </row>
    <row r="37" spans="1:22" ht="28.5" customHeight="1" thickBot="1" x14ac:dyDescent="0.4">
      <c r="A37" s="1170" t="s">
        <v>456</v>
      </c>
      <c r="B37" s="1171"/>
      <c r="C37" s="1171"/>
      <c r="D37" s="1172"/>
      <c r="E37" s="1034">
        <f>VLOOKUP(B35,'piano inv.riconvers.'!$D$40:$V$59,17,FALSE)</f>
        <v>0</v>
      </c>
      <c r="F37" s="1035"/>
      <c r="G37" s="1035"/>
      <c r="H37" s="1036"/>
      <c r="I37" s="166"/>
      <c r="J37" s="166"/>
      <c r="K37" s="1"/>
      <c r="L37" s="1173" t="s">
        <v>394</v>
      </c>
      <c r="M37" s="1174"/>
      <c r="N37" s="1034">
        <f>VLOOKUP(B35,'piano inv.riconvers.'!$D$40:$V$59,19,FALSE)</f>
        <v>0</v>
      </c>
      <c r="O37" s="1036"/>
      <c r="P37" s="141"/>
      <c r="Q37" s="586" t="s">
        <v>395</v>
      </c>
      <c r="R37" s="163">
        <f>N37+E37</f>
        <v>0</v>
      </c>
      <c r="S37" s="102"/>
      <c r="T37" s="587" t="s">
        <v>396</v>
      </c>
      <c r="U37" s="555"/>
      <c r="V37" s="158"/>
    </row>
    <row r="38" spans="1:22" ht="15" thickBot="1" x14ac:dyDescent="0.4">
      <c r="A38" s="164"/>
      <c r="B38" s="165"/>
      <c r="C38" s="165"/>
      <c r="D38" s="165"/>
      <c r="E38" s="166"/>
      <c r="F38" s="166"/>
      <c r="G38" s="166"/>
      <c r="H38" s="166"/>
      <c r="I38" s="166"/>
      <c r="J38" s="166"/>
      <c r="K38" s="1"/>
      <c r="L38" s="115"/>
      <c r="M38" s="115"/>
      <c r="N38" s="166"/>
      <c r="O38" s="166"/>
      <c r="P38" s="141"/>
      <c r="Q38" s="113"/>
      <c r="R38" s="141"/>
      <c r="S38" s="102"/>
      <c r="T38" s="113"/>
      <c r="U38" s="167"/>
      <c r="V38" s="81"/>
    </row>
    <row r="39" spans="1:22" ht="79.5" customHeight="1" x14ac:dyDescent="0.35">
      <c r="A39" s="1159" t="s">
        <v>397</v>
      </c>
      <c r="B39" s="1160" t="s">
        <v>398</v>
      </c>
      <c r="C39" s="1160" t="s">
        <v>399</v>
      </c>
      <c r="D39" s="578" t="s">
        <v>400</v>
      </c>
      <c r="E39" s="579" t="s">
        <v>401</v>
      </c>
      <c r="F39" s="578" t="s">
        <v>402</v>
      </c>
      <c r="G39" s="578" t="s">
        <v>403</v>
      </c>
      <c r="H39" s="580" t="s">
        <v>457</v>
      </c>
      <c r="I39" s="580" t="s">
        <v>292</v>
      </c>
      <c r="J39" s="580" t="s">
        <v>458</v>
      </c>
      <c r="K39" s="580" t="s">
        <v>404</v>
      </c>
      <c r="L39" s="580" t="s">
        <v>405</v>
      </c>
      <c r="M39" s="579" t="s">
        <v>459</v>
      </c>
      <c r="N39" s="580" t="s">
        <v>407</v>
      </c>
      <c r="O39" s="580" t="s">
        <v>408</v>
      </c>
      <c r="P39" s="580" t="s">
        <v>409</v>
      </c>
      <c r="Q39" s="580" t="s">
        <v>410</v>
      </c>
      <c r="R39" s="580" t="s">
        <v>411</v>
      </c>
      <c r="S39" s="580" t="s">
        <v>412</v>
      </c>
      <c r="T39" s="580" t="s">
        <v>413</v>
      </c>
      <c r="U39" s="581" t="s">
        <v>415</v>
      </c>
      <c r="V39" s="159"/>
    </row>
    <row r="40" spans="1:22" ht="24.5" thickBot="1" x14ac:dyDescent="0.4">
      <c r="A40" s="1165"/>
      <c r="B40" s="1166"/>
      <c r="C40" s="1166"/>
      <c r="D40" s="582" t="s">
        <v>416</v>
      </c>
      <c r="E40" s="582" t="s">
        <v>417</v>
      </c>
      <c r="F40" s="582" t="s">
        <v>418</v>
      </c>
      <c r="G40" s="582" t="s">
        <v>418</v>
      </c>
      <c r="H40" s="582" t="s">
        <v>293</v>
      </c>
      <c r="I40" s="582" t="s">
        <v>460</v>
      </c>
      <c r="J40" s="582" t="s">
        <v>32</v>
      </c>
      <c r="K40" s="582" t="s">
        <v>419</v>
      </c>
      <c r="L40" s="582" t="s">
        <v>420</v>
      </c>
      <c r="M40" s="582" t="s">
        <v>421</v>
      </c>
      <c r="N40" s="582" t="s">
        <v>422</v>
      </c>
      <c r="O40" s="582" t="s">
        <v>421</v>
      </c>
      <c r="P40" s="582" t="s">
        <v>423</v>
      </c>
      <c r="Q40" s="582" t="s">
        <v>387</v>
      </c>
      <c r="R40" s="582" t="s">
        <v>424</v>
      </c>
      <c r="S40" s="582" t="s">
        <v>425</v>
      </c>
      <c r="T40" s="582" t="s">
        <v>426</v>
      </c>
      <c r="U40" s="583"/>
      <c r="V40" s="159"/>
    </row>
    <row r="41" spans="1:22" x14ac:dyDescent="0.35">
      <c r="A41" s="1167" t="str">
        <f>B35</f>
        <v>riconv. sub.m.1</v>
      </c>
      <c r="B41" s="588">
        <v>1</v>
      </c>
      <c r="C41" s="123"/>
      <c r="D41" s="124"/>
      <c r="E41" s="125"/>
      <c r="F41" s="123"/>
      <c r="G41" s="126"/>
      <c r="H41" s="127"/>
      <c r="I41" s="127"/>
      <c r="J41" s="127"/>
      <c r="K41" s="110"/>
      <c r="L41" s="130"/>
      <c r="M41" s="131"/>
      <c r="N41" s="110"/>
      <c r="O41" s="131"/>
      <c r="P41" s="179"/>
      <c r="Q41" s="179"/>
      <c r="R41" s="110"/>
      <c r="S41" s="110"/>
      <c r="T41" s="110"/>
      <c r="U41" s="376"/>
      <c r="V41" s="81"/>
    </row>
    <row r="42" spans="1:22" x14ac:dyDescent="0.35">
      <c r="A42" s="1168"/>
      <c r="B42" s="589">
        <v>2</v>
      </c>
      <c r="C42" s="119"/>
      <c r="D42" s="120"/>
      <c r="E42" s="112"/>
      <c r="F42" s="119"/>
      <c r="G42" s="121"/>
      <c r="H42" s="122"/>
      <c r="I42" s="122"/>
      <c r="J42" s="122"/>
      <c r="K42" s="111"/>
      <c r="L42" s="128"/>
      <c r="M42" s="129"/>
      <c r="N42" s="111"/>
      <c r="O42" s="129"/>
      <c r="P42" s="170"/>
      <c r="Q42" s="170"/>
      <c r="R42" s="111"/>
      <c r="S42" s="111" t="s">
        <v>427</v>
      </c>
      <c r="T42" s="111"/>
      <c r="U42" s="377"/>
      <c r="V42" s="81"/>
    </row>
    <row r="43" spans="1:22" x14ac:dyDescent="0.35">
      <c r="A43" s="1168"/>
      <c r="B43" s="589">
        <v>3</v>
      </c>
      <c r="C43" s="119"/>
      <c r="D43" s="120"/>
      <c r="E43" s="112"/>
      <c r="F43" s="119"/>
      <c r="G43" s="121"/>
      <c r="H43" s="122"/>
      <c r="I43" s="122"/>
      <c r="J43" s="122"/>
      <c r="K43" s="111"/>
      <c r="L43" s="128"/>
      <c r="M43" s="129"/>
      <c r="N43" s="111"/>
      <c r="O43" s="129"/>
      <c r="P43" s="170"/>
      <c r="Q43" s="170"/>
      <c r="R43" s="111"/>
      <c r="S43" s="111"/>
      <c r="T43" s="111"/>
      <c r="U43" s="377"/>
      <c r="V43" s="81"/>
    </row>
    <row r="44" spans="1:22" x14ac:dyDescent="0.35">
      <c r="A44" s="1168"/>
      <c r="B44" s="589">
        <v>4</v>
      </c>
      <c r="C44" s="119"/>
      <c r="D44" s="120"/>
      <c r="E44" s="112"/>
      <c r="F44" s="119"/>
      <c r="G44" s="119"/>
      <c r="H44" s="122"/>
      <c r="I44" s="122"/>
      <c r="J44" s="122"/>
      <c r="K44" s="111"/>
      <c r="L44" s="128"/>
      <c r="M44" s="129"/>
      <c r="N44" s="111"/>
      <c r="O44" s="129"/>
      <c r="P44" s="170"/>
      <c r="Q44" s="170"/>
      <c r="R44" s="111"/>
      <c r="S44" s="111"/>
      <c r="T44" s="111"/>
      <c r="U44" s="377"/>
      <c r="V44" s="81"/>
    </row>
    <row r="45" spans="1:22" x14ac:dyDescent="0.35">
      <c r="A45" s="1168"/>
      <c r="B45" s="589">
        <v>5</v>
      </c>
      <c r="C45" s="119"/>
      <c r="D45" s="120"/>
      <c r="E45" s="112"/>
      <c r="F45" s="119"/>
      <c r="G45" s="121"/>
      <c r="H45" s="122"/>
      <c r="I45" s="122"/>
      <c r="J45" s="122"/>
      <c r="K45" s="111"/>
      <c r="L45" s="128"/>
      <c r="M45" s="129"/>
      <c r="N45" s="111"/>
      <c r="O45" s="129"/>
      <c r="P45" s="170"/>
      <c r="Q45" s="170"/>
      <c r="R45" s="111"/>
      <c r="S45" s="111"/>
      <c r="T45" s="111"/>
      <c r="U45" s="377"/>
      <c r="V45" s="81"/>
    </row>
    <row r="46" spans="1:22" x14ac:dyDescent="0.35">
      <c r="A46" s="1168"/>
      <c r="B46" s="589">
        <v>6</v>
      </c>
      <c r="C46" s="119"/>
      <c r="D46" s="120"/>
      <c r="E46" s="112"/>
      <c r="F46" s="119"/>
      <c r="G46" s="121"/>
      <c r="H46" s="122"/>
      <c r="I46" s="122"/>
      <c r="J46" s="122"/>
      <c r="K46" s="111"/>
      <c r="L46" s="128"/>
      <c r="M46" s="129"/>
      <c r="N46" s="111"/>
      <c r="O46" s="129"/>
      <c r="P46" s="170"/>
      <c r="Q46" s="170"/>
      <c r="R46" s="111"/>
      <c r="S46" s="111"/>
      <c r="T46" s="111"/>
      <c r="U46" s="377"/>
      <c r="V46" s="81"/>
    </row>
    <row r="47" spans="1:22" x14ac:dyDescent="0.35">
      <c r="A47" s="1168"/>
      <c r="B47" s="589">
        <v>7</v>
      </c>
      <c r="C47" s="119"/>
      <c r="D47" s="120"/>
      <c r="E47" s="112"/>
      <c r="F47" s="119"/>
      <c r="G47" s="121"/>
      <c r="H47" s="122"/>
      <c r="I47" s="122"/>
      <c r="J47" s="122"/>
      <c r="K47" s="111"/>
      <c r="L47" s="128"/>
      <c r="M47" s="129"/>
      <c r="N47" s="111"/>
      <c r="O47" s="129"/>
      <c r="P47" s="170"/>
      <c r="Q47" s="170"/>
      <c r="R47" s="111"/>
      <c r="S47" s="111"/>
      <c r="T47" s="111"/>
      <c r="U47" s="377"/>
      <c r="V47" s="81"/>
    </row>
    <row r="48" spans="1:22" x14ac:dyDescent="0.35">
      <c r="A48" s="1168"/>
      <c r="B48" s="589">
        <v>8</v>
      </c>
      <c r="C48" s="119"/>
      <c r="D48" s="120"/>
      <c r="E48" s="112"/>
      <c r="F48" s="119"/>
      <c r="G48" s="121"/>
      <c r="H48" s="122"/>
      <c r="I48" s="122"/>
      <c r="J48" s="122"/>
      <c r="K48" s="111"/>
      <c r="L48" s="128"/>
      <c r="M48" s="129"/>
      <c r="N48" s="111"/>
      <c r="O48" s="129"/>
      <c r="P48" s="170"/>
      <c r="Q48" s="170"/>
      <c r="R48" s="111"/>
      <c r="S48" s="111"/>
      <c r="T48" s="111"/>
      <c r="U48" s="377"/>
      <c r="V48" s="81"/>
    </row>
    <row r="49" spans="1:22" x14ac:dyDescent="0.35">
      <c r="A49" s="1168"/>
      <c r="B49" s="589">
        <v>9</v>
      </c>
      <c r="C49" s="119"/>
      <c r="D49" s="120"/>
      <c r="E49" s="112"/>
      <c r="F49" s="119"/>
      <c r="G49" s="121"/>
      <c r="H49" s="122"/>
      <c r="I49" s="122"/>
      <c r="J49" s="122"/>
      <c r="K49" s="111"/>
      <c r="L49" s="128"/>
      <c r="M49" s="129"/>
      <c r="N49" s="111"/>
      <c r="O49" s="129"/>
      <c r="P49" s="170"/>
      <c r="Q49" s="170"/>
      <c r="R49" s="111"/>
      <c r="S49" s="111"/>
      <c r="T49" s="111"/>
      <c r="U49" s="377"/>
      <c r="V49" s="81"/>
    </row>
    <row r="50" spans="1:22" ht="15" thickBot="1" x14ac:dyDescent="0.4">
      <c r="A50" s="1169"/>
      <c r="B50" s="590">
        <v>10</v>
      </c>
      <c r="C50" s="147"/>
      <c r="D50" s="148"/>
      <c r="E50" s="149"/>
      <c r="F50" s="147"/>
      <c r="G50" s="150"/>
      <c r="H50" s="151"/>
      <c r="I50" s="151"/>
      <c r="J50" s="151"/>
      <c r="K50" s="152"/>
      <c r="L50" s="153"/>
      <c r="M50" s="154"/>
      <c r="N50" s="152"/>
      <c r="O50" s="154"/>
      <c r="P50" s="171"/>
      <c r="Q50" s="171"/>
      <c r="R50" s="152"/>
      <c r="S50" s="152"/>
      <c r="T50" s="152"/>
      <c r="U50" s="378"/>
      <c r="V50" s="81"/>
    </row>
    <row r="51" spans="1:22" ht="29.5" thickBot="1" x14ac:dyDescent="0.4">
      <c r="A51" s="144"/>
      <c r="B51" s="12"/>
      <c r="C51" s="12"/>
      <c r="D51" s="12"/>
      <c r="E51" s="551" t="s">
        <v>461</v>
      </c>
      <c r="F51" s="552">
        <f>COUNTA(F41:F50)</f>
        <v>0</v>
      </c>
      <c r="G51" s="553">
        <f>COUNTA(G41:G50)</f>
        <v>0</v>
      </c>
      <c r="H51" s="145"/>
      <c r="I51" s="145"/>
      <c r="J51" s="145"/>
      <c r="K51" s="145"/>
      <c r="L51" s="146"/>
      <c r="M51" s="145"/>
      <c r="N51" s="145"/>
      <c r="O51" s="373" t="s">
        <v>428</v>
      </c>
      <c r="P51" s="374">
        <f>SUM(P41:P50)</f>
        <v>0</v>
      </c>
      <c r="Q51" s="375">
        <f>SUM(Q41:Q50)</f>
        <v>0</v>
      </c>
      <c r="R51" s="12"/>
      <c r="T51" s="12"/>
      <c r="U51" s="143"/>
      <c r="V51" s="160"/>
    </row>
    <row r="52" spans="1:22" ht="15" thickBot="1" x14ac:dyDescent="0.4">
      <c r="A52" s="161"/>
      <c r="B52" s="85"/>
      <c r="C52" s="64"/>
      <c r="D52" s="64"/>
      <c r="E52" s="64"/>
      <c r="F52" s="85"/>
      <c r="G52" s="64"/>
      <c r="H52" s="64"/>
      <c r="I52" s="64"/>
      <c r="J52" s="64"/>
      <c r="K52" s="85"/>
      <c r="L52" s="85"/>
      <c r="M52" s="64"/>
      <c r="N52" s="64"/>
      <c r="O52" s="64"/>
      <c r="P52" s="64"/>
      <c r="Q52" s="64"/>
      <c r="R52" s="64"/>
      <c r="S52" s="64"/>
      <c r="T52" s="64"/>
      <c r="U52" s="64"/>
      <c r="V52" s="86"/>
    </row>
    <row r="53" spans="1:22" ht="15" thickBot="1" x14ac:dyDescent="0.4">
      <c r="A53" s="156"/>
      <c r="B53" s="36"/>
      <c r="C53" s="33"/>
      <c r="D53" s="33"/>
      <c r="E53" s="33"/>
      <c r="F53" s="36"/>
      <c r="G53" s="33"/>
      <c r="H53" s="33"/>
      <c r="I53" s="33"/>
      <c r="J53" s="33"/>
      <c r="K53" s="36"/>
      <c r="L53" s="36"/>
      <c r="M53" s="33"/>
      <c r="N53" s="33"/>
      <c r="O53" s="33"/>
      <c r="P53" s="33"/>
      <c r="Q53" s="33"/>
      <c r="R53" s="33"/>
      <c r="S53" s="33"/>
      <c r="T53" s="33"/>
      <c r="U53" s="33"/>
      <c r="V53" s="39"/>
    </row>
    <row r="54" spans="1:22" ht="27.5" thickBot="1" x14ac:dyDescent="0.4">
      <c r="A54" s="584" t="s">
        <v>9</v>
      </c>
      <c r="B54" s="1023" t="s">
        <v>296</v>
      </c>
      <c r="C54" s="1024"/>
      <c r="E54" s="1148" t="s">
        <v>389</v>
      </c>
      <c r="F54" s="1149"/>
      <c r="G54" s="1027" t="str">
        <f>VLOOKUP(B54,'piano inv.riconvers.'!$D$40:$H$59,3,FALSE)</f>
        <v>G61J22000530008</v>
      </c>
      <c r="H54" s="1028"/>
      <c r="I54" s="116"/>
      <c r="J54" s="116"/>
      <c r="K54" s="1"/>
      <c r="L54" s="1148" t="s">
        <v>390</v>
      </c>
      <c r="M54" s="1149"/>
      <c r="N54" s="1027">
        <f>VLOOKUP(B54,'piano inv.riconvers.'!$D$40:$H$59,4,FALSE)</f>
        <v>0</v>
      </c>
      <c r="O54" s="1028"/>
      <c r="Q54" s="585" t="s">
        <v>391</v>
      </c>
      <c r="R54" s="142"/>
      <c r="T54" s="587" t="s">
        <v>392</v>
      </c>
      <c r="U54" s="555"/>
      <c r="V54" s="81"/>
    </row>
    <row r="55" spans="1:22" ht="15" thickBot="1" x14ac:dyDescent="0.4">
      <c r="A55" s="157"/>
      <c r="B55" s="114"/>
      <c r="C55" s="114"/>
      <c r="E55" s="115"/>
      <c r="F55" s="115"/>
      <c r="G55" s="116"/>
      <c r="H55" s="116"/>
      <c r="I55" s="116"/>
      <c r="J55" s="116"/>
      <c r="K55" s="1"/>
      <c r="L55" s="115"/>
      <c r="M55" s="115"/>
      <c r="N55" s="116"/>
      <c r="O55" s="116"/>
      <c r="Q55" s="117"/>
      <c r="T55" s="113"/>
      <c r="V55" s="158"/>
    </row>
    <row r="56" spans="1:22" ht="28.5" customHeight="1" thickBot="1" x14ac:dyDescent="0.4">
      <c r="A56" s="1170" t="s">
        <v>456</v>
      </c>
      <c r="B56" s="1171"/>
      <c r="C56" s="1171"/>
      <c r="D56" s="1172"/>
      <c r="E56" s="1034">
        <f>VLOOKUP(B54,'piano inv.riconvers.'!$D$40:$V$59,17,FALSE)</f>
        <v>0</v>
      </c>
      <c r="F56" s="1035"/>
      <c r="G56" s="1035"/>
      <c r="H56" s="1036"/>
      <c r="I56" s="166"/>
      <c r="J56" s="166"/>
      <c r="K56" s="1"/>
      <c r="L56" s="1173" t="s">
        <v>394</v>
      </c>
      <c r="M56" s="1174"/>
      <c r="N56" s="1034">
        <f>VLOOKUP(B54,'piano inv.riconvers.'!$D$40:$V$59,19,FALSE)</f>
        <v>0</v>
      </c>
      <c r="O56" s="1036"/>
      <c r="P56" s="141"/>
      <c r="Q56" s="586" t="s">
        <v>395</v>
      </c>
      <c r="R56" s="163">
        <f>N56+E56</f>
        <v>0</v>
      </c>
      <c r="S56" s="102"/>
      <c r="T56" s="587" t="s">
        <v>396</v>
      </c>
      <c r="U56" s="555"/>
      <c r="V56" s="158"/>
    </row>
    <row r="57" spans="1:22" ht="15" thickBot="1" x14ac:dyDescent="0.4">
      <c r="A57" s="164"/>
      <c r="B57" s="165"/>
      <c r="C57" s="165"/>
      <c r="D57" s="165"/>
      <c r="E57" s="166"/>
      <c r="F57" s="166"/>
      <c r="G57" s="166"/>
      <c r="H57" s="166"/>
      <c r="I57" s="166"/>
      <c r="J57" s="166"/>
      <c r="K57" s="1"/>
      <c r="L57" s="115"/>
      <c r="M57" s="115"/>
      <c r="N57" s="166"/>
      <c r="O57" s="166"/>
      <c r="P57" s="141"/>
      <c r="Q57" s="113"/>
      <c r="R57" s="141"/>
      <c r="S57" s="102"/>
      <c r="T57" s="113"/>
      <c r="U57" s="167"/>
      <c r="V57" s="81"/>
    </row>
    <row r="58" spans="1:22" ht="72.5" x14ac:dyDescent="0.35">
      <c r="A58" s="1159" t="s">
        <v>397</v>
      </c>
      <c r="B58" s="1160" t="s">
        <v>398</v>
      </c>
      <c r="C58" s="1160" t="s">
        <v>399</v>
      </c>
      <c r="D58" s="578" t="s">
        <v>400</v>
      </c>
      <c r="E58" s="579" t="s">
        <v>401</v>
      </c>
      <c r="F58" s="578" t="s">
        <v>402</v>
      </c>
      <c r="G58" s="578" t="s">
        <v>403</v>
      </c>
      <c r="H58" s="580" t="s">
        <v>457</v>
      </c>
      <c r="I58" s="580" t="s">
        <v>292</v>
      </c>
      <c r="J58" s="580" t="s">
        <v>458</v>
      </c>
      <c r="K58" s="580" t="s">
        <v>404</v>
      </c>
      <c r="L58" s="580" t="s">
        <v>405</v>
      </c>
      <c r="M58" s="579" t="s">
        <v>459</v>
      </c>
      <c r="N58" s="580" t="s">
        <v>407</v>
      </c>
      <c r="O58" s="580" t="s">
        <v>408</v>
      </c>
      <c r="P58" s="580" t="s">
        <v>409</v>
      </c>
      <c r="Q58" s="580" t="s">
        <v>410</v>
      </c>
      <c r="R58" s="580" t="s">
        <v>411</v>
      </c>
      <c r="S58" s="580" t="s">
        <v>412</v>
      </c>
      <c r="T58" s="580" t="s">
        <v>413</v>
      </c>
      <c r="U58" s="581" t="s">
        <v>415</v>
      </c>
      <c r="V58" s="159"/>
    </row>
    <row r="59" spans="1:22" ht="24.5" thickBot="1" x14ac:dyDescent="0.4">
      <c r="A59" s="1165"/>
      <c r="B59" s="1166"/>
      <c r="C59" s="1166"/>
      <c r="D59" s="582" t="s">
        <v>416</v>
      </c>
      <c r="E59" s="582" t="s">
        <v>417</v>
      </c>
      <c r="F59" s="582" t="s">
        <v>418</v>
      </c>
      <c r="G59" s="582" t="s">
        <v>418</v>
      </c>
      <c r="H59" s="582" t="s">
        <v>293</v>
      </c>
      <c r="I59" s="582" t="s">
        <v>460</v>
      </c>
      <c r="J59" s="582" t="s">
        <v>32</v>
      </c>
      <c r="K59" s="582" t="s">
        <v>419</v>
      </c>
      <c r="L59" s="582" t="s">
        <v>420</v>
      </c>
      <c r="M59" s="582" t="s">
        <v>421</v>
      </c>
      <c r="N59" s="582" t="s">
        <v>422</v>
      </c>
      <c r="O59" s="582" t="s">
        <v>421</v>
      </c>
      <c r="P59" s="582" t="s">
        <v>423</v>
      </c>
      <c r="Q59" s="582" t="s">
        <v>387</v>
      </c>
      <c r="R59" s="582" t="s">
        <v>424</v>
      </c>
      <c r="S59" s="582" t="s">
        <v>425</v>
      </c>
      <c r="T59" s="582" t="s">
        <v>426</v>
      </c>
      <c r="U59" s="583"/>
      <c r="V59" s="159"/>
    </row>
    <row r="60" spans="1:22" x14ac:dyDescent="0.35">
      <c r="A60" s="1167" t="str">
        <f>B54</f>
        <v>riconv. sub.m.1</v>
      </c>
      <c r="B60" s="588">
        <v>1</v>
      </c>
      <c r="C60" s="123"/>
      <c r="D60" s="124"/>
      <c r="E60" s="125"/>
      <c r="F60" s="123"/>
      <c r="G60" s="126"/>
      <c r="H60" s="127"/>
      <c r="I60" s="127"/>
      <c r="J60" s="127"/>
      <c r="K60" s="110"/>
      <c r="L60" s="130"/>
      <c r="M60" s="131"/>
      <c r="N60" s="110"/>
      <c r="O60" s="131"/>
      <c r="P60" s="179"/>
      <c r="Q60" s="179"/>
      <c r="R60" s="110"/>
      <c r="S60" s="110"/>
      <c r="T60" s="110"/>
      <c r="U60" s="376"/>
      <c r="V60" s="81"/>
    </row>
    <row r="61" spans="1:22" x14ac:dyDescent="0.35">
      <c r="A61" s="1168"/>
      <c r="B61" s="589">
        <v>2</v>
      </c>
      <c r="C61" s="119"/>
      <c r="D61" s="120"/>
      <c r="E61" s="112"/>
      <c r="F61" s="119"/>
      <c r="G61" s="121"/>
      <c r="H61" s="122"/>
      <c r="I61" s="122"/>
      <c r="J61" s="122"/>
      <c r="K61" s="111"/>
      <c r="L61" s="128"/>
      <c r="M61" s="129"/>
      <c r="N61" s="111"/>
      <c r="O61" s="129"/>
      <c r="P61" s="170"/>
      <c r="Q61" s="170"/>
      <c r="R61" s="111"/>
      <c r="S61" s="111" t="s">
        <v>427</v>
      </c>
      <c r="T61" s="111"/>
      <c r="U61" s="377"/>
      <c r="V61" s="81"/>
    </row>
    <row r="62" spans="1:22" x14ac:dyDescent="0.35">
      <c r="A62" s="1168"/>
      <c r="B62" s="589">
        <v>3</v>
      </c>
      <c r="C62" s="119"/>
      <c r="D62" s="120"/>
      <c r="E62" s="112"/>
      <c r="F62" s="119"/>
      <c r="G62" s="121"/>
      <c r="H62" s="122"/>
      <c r="I62" s="122"/>
      <c r="J62" s="122"/>
      <c r="K62" s="111"/>
      <c r="L62" s="128"/>
      <c r="M62" s="129"/>
      <c r="N62" s="111"/>
      <c r="O62" s="129"/>
      <c r="P62" s="170"/>
      <c r="Q62" s="170"/>
      <c r="R62" s="111"/>
      <c r="S62" s="111"/>
      <c r="T62" s="111"/>
      <c r="U62" s="377"/>
      <c r="V62" s="81"/>
    </row>
    <row r="63" spans="1:22" x14ac:dyDescent="0.35">
      <c r="A63" s="1168"/>
      <c r="B63" s="589">
        <v>4</v>
      </c>
      <c r="C63" s="119"/>
      <c r="D63" s="120"/>
      <c r="E63" s="112"/>
      <c r="F63" s="119"/>
      <c r="G63" s="119"/>
      <c r="H63" s="122"/>
      <c r="I63" s="122"/>
      <c r="J63" s="122"/>
      <c r="K63" s="111"/>
      <c r="L63" s="128"/>
      <c r="M63" s="129"/>
      <c r="N63" s="111"/>
      <c r="O63" s="129"/>
      <c r="P63" s="170"/>
      <c r="Q63" s="170"/>
      <c r="R63" s="111"/>
      <c r="S63" s="111"/>
      <c r="T63" s="111"/>
      <c r="U63" s="377"/>
      <c r="V63" s="81"/>
    </row>
    <row r="64" spans="1:22" x14ac:dyDescent="0.35">
      <c r="A64" s="1168"/>
      <c r="B64" s="589">
        <v>5</v>
      </c>
      <c r="C64" s="119"/>
      <c r="D64" s="120"/>
      <c r="E64" s="112"/>
      <c r="F64" s="119"/>
      <c r="G64" s="121"/>
      <c r="H64" s="122"/>
      <c r="I64" s="122"/>
      <c r="J64" s="122"/>
      <c r="K64" s="111"/>
      <c r="L64" s="128"/>
      <c r="M64" s="129"/>
      <c r="N64" s="111"/>
      <c r="O64" s="129"/>
      <c r="P64" s="170"/>
      <c r="Q64" s="170"/>
      <c r="R64" s="111"/>
      <c r="S64" s="111"/>
      <c r="T64" s="111"/>
      <c r="U64" s="377"/>
      <c r="V64" s="81"/>
    </row>
    <row r="65" spans="1:22" x14ac:dyDescent="0.35">
      <c r="A65" s="1168"/>
      <c r="B65" s="589">
        <v>6</v>
      </c>
      <c r="C65" s="119"/>
      <c r="D65" s="120"/>
      <c r="E65" s="112"/>
      <c r="F65" s="119"/>
      <c r="G65" s="121"/>
      <c r="H65" s="122"/>
      <c r="I65" s="122"/>
      <c r="J65" s="122"/>
      <c r="K65" s="111"/>
      <c r="L65" s="128"/>
      <c r="M65" s="129"/>
      <c r="N65" s="111"/>
      <c r="O65" s="129"/>
      <c r="P65" s="170"/>
      <c r="Q65" s="170"/>
      <c r="R65" s="111"/>
      <c r="S65" s="111"/>
      <c r="T65" s="111"/>
      <c r="U65" s="377"/>
      <c r="V65" s="81"/>
    </row>
    <row r="66" spans="1:22" x14ac:dyDescent="0.35">
      <c r="A66" s="1168"/>
      <c r="B66" s="589">
        <v>7</v>
      </c>
      <c r="C66" s="119"/>
      <c r="D66" s="120"/>
      <c r="E66" s="112"/>
      <c r="F66" s="119"/>
      <c r="G66" s="121"/>
      <c r="H66" s="122"/>
      <c r="I66" s="122"/>
      <c r="J66" s="122"/>
      <c r="K66" s="111"/>
      <c r="L66" s="128"/>
      <c r="M66" s="129"/>
      <c r="N66" s="111"/>
      <c r="O66" s="129"/>
      <c r="P66" s="170"/>
      <c r="Q66" s="170"/>
      <c r="R66" s="111"/>
      <c r="S66" s="111"/>
      <c r="T66" s="111"/>
      <c r="U66" s="377"/>
      <c r="V66" s="81"/>
    </row>
    <row r="67" spans="1:22" x14ac:dyDescent="0.35">
      <c r="A67" s="1168"/>
      <c r="B67" s="589">
        <v>8</v>
      </c>
      <c r="C67" s="119"/>
      <c r="D67" s="120"/>
      <c r="E67" s="112"/>
      <c r="F67" s="119"/>
      <c r="G67" s="121"/>
      <c r="H67" s="122"/>
      <c r="I67" s="122"/>
      <c r="J67" s="122"/>
      <c r="K67" s="111"/>
      <c r="L67" s="128"/>
      <c r="M67" s="129"/>
      <c r="N67" s="111"/>
      <c r="O67" s="129"/>
      <c r="P67" s="170"/>
      <c r="Q67" s="170"/>
      <c r="R67" s="111"/>
      <c r="S67" s="111"/>
      <c r="T67" s="111"/>
      <c r="U67" s="377"/>
      <c r="V67" s="81"/>
    </row>
    <row r="68" spans="1:22" x14ac:dyDescent="0.35">
      <c r="A68" s="1168"/>
      <c r="B68" s="589">
        <v>9</v>
      </c>
      <c r="C68" s="119"/>
      <c r="D68" s="120"/>
      <c r="E68" s="112"/>
      <c r="F68" s="119"/>
      <c r="G68" s="121"/>
      <c r="H68" s="122"/>
      <c r="I68" s="122"/>
      <c r="J68" s="122"/>
      <c r="K68" s="111"/>
      <c r="L68" s="128"/>
      <c r="M68" s="129"/>
      <c r="N68" s="111"/>
      <c r="O68" s="129"/>
      <c r="P68" s="170"/>
      <c r="Q68" s="170"/>
      <c r="R68" s="111"/>
      <c r="S68" s="111"/>
      <c r="T68" s="111"/>
      <c r="U68" s="377"/>
      <c r="V68" s="81"/>
    </row>
    <row r="69" spans="1:22" ht="15" thickBot="1" x14ac:dyDescent="0.4">
      <c r="A69" s="1169"/>
      <c r="B69" s="590">
        <v>10</v>
      </c>
      <c r="C69" s="147"/>
      <c r="D69" s="148"/>
      <c r="E69" s="149"/>
      <c r="F69" s="147"/>
      <c r="G69" s="150"/>
      <c r="H69" s="151"/>
      <c r="I69" s="151"/>
      <c r="J69" s="151"/>
      <c r="K69" s="152"/>
      <c r="L69" s="153"/>
      <c r="M69" s="154"/>
      <c r="N69" s="152"/>
      <c r="O69" s="154"/>
      <c r="P69" s="171"/>
      <c r="Q69" s="171"/>
      <c r="R69" s="152"/>
      <c r="S69" s="152"/>
      <c r="T69" s="152"/>
      <c r="U69" s="378"/>
      <c r="V69" s="81"/>
    </row>
    <row r="70" spans="1:22" ht="29.5" thickBot="1" x14ac:dyDescent="0.4">
      <c r="A70" s="144"/>
      <c r="B70" s="12"/>
      <c r="C70" s="12"/>
      <c r="D70" s="12"/>
      <c r="E70" s="551" t="s">
        <v>461</v>
      </c>
      <c r="F70" s="552">
        <f>COUNTA(F60:F69)</f>
        <v>0</v>
      </c>
      <c r="G70" s="553">
        <f>COUNTA(H60:H69)</f>
        <v>0</v>
      </c>
      <c r="H70" s="145"/>
      <c r="I70" s="145"/>
      <c r="J70" s="145"/>
      <c r="K70" s="145"/>
      <c r="L70" s="146"/>
      <c r="M70" s="145"/>
      <c r="N70" s="145"/>
      <c r="O70" s="155" t="s">
        <v>428</v>
      </c>
      <c r="P70" s="168">
        <f>SUM(P60:P69)</f>
        <v>0</v>
      </c>
      <c r="Q70" s="169">
        <f>SUM(Q60:Q69)</f>
        <v>0</v>
      </c>
      <c r="R70" s="12"/>
      <c r="T70" s="12"/>
      <c r="U70" s="143"/>
      <c r="V70" s="160"/>
    </row>
    <row r="71" spans="1:22" ht="15" thickBot="1" x14ac:dyDescent="0.4">
      <c r="A71" s="161"/>
      <c r="B71" s="85"/>
      <c r="C71" s="64"/>
      <c r="D71" s="64"/>
      <c r="E71" s="64"/>
      <c r="F71" s="85"/>
      <c r="G71" s="64"/>
      <c r="H71" s="64"/>
      <c r="I71" s="64"/>
      <c r="J71" s="64"/>
      <c r="K71" s="85"/>
      <c r="L71" s="85"/>
      <c r="M71" s="64"/>
      <c r="N71" s="64"/>
      <c r="O71" s="64"/>
      <c r="P71" s="64"/>
      <c r="Q71" s="64"/>
      <c r="R71" s="64"/>
      <c r="S71" s="64"/>
      <c r="T71" s="64"/>
      <c r="U71" s="64"/>
      <c r="V71" s="86"/>
    </row>
    <row r="72" spans="1:22" ht="15" thickBot="1" x14ac:dyDescent="0.4">
      <c r="A72" s="156"/>
      <c r="B72" s="36"/>
      <c r="C72" s="33"/>
      <c r="D72" s="33"/>
      <c r="E72" s="33"/>
      <c r="F72" s="36"/>
      <c r="G72" s="33"/>
      <c r="H72" s="33"/>
      <c r="I72" s="33"/>
      <c r="J72" s="33"/>
      <c r="K72" s="36"/>
      <c r="L72" s="36"/>
      <c r="M72" s="33"/>
      <c r="N72" s="33"/>
      <c r="O72" s="33"/>
      <c r="P72" s="33"/>
      <c r="Q72" s="33"/>
      <c r="R72" s="33"/>
      <c r="S72" s="33"/>
      <c r="T72" s="33"/>
      <c r="U72" s="33"/>
      <c r="V72" s="39"/>
    </row>
    <row r="73" spans="1:22" ht="27.5" thickBot="1" x14ac:dyDescent="0.4">
      <c r="A73" s="584" t="s">
        <v>9</v>
      </c>
      <c r="B73" s="1023" t="s">
        <v>296</v>
      </c>
      <c r="C73" s="1024"/>
      <c r="E73" s="1148" t="s">
        <v>389</v>
      </c>
      <c r="F73" s="1149"/>
      <c r="G73" s="1027" t="str">
        <f>VLOOKUP(B73,'piano inv.riconvers.'!$D$40:$H$59,3,FALSE)</f>
        <v>G61J22000530008</v>
      </c>
      <c r="H73" s="1028"/>
      <c r="I73" s="116"/>
      <c r="J73" s="116"/>
      <c r="K73" s="1"/>
      <c r="L73" s="1148" t="s">
        <v>390</v>
      </c>
      <c r="M73" s="1149"/>
      <c r="N73" s="1027">
        <f>VLOOKUP(B73,'piano inv.riconvers.'!$D$40:$H$59,4,FALSE)</f>
        <v>0</v>
      </c>
      <c r="O73" s="1028"/>
      <c r="Q73" s="585" t="s">
        <v>391</v>
      </c>
      <c r="R73" s="142"/>
      <c r="T73" s="587" t="s">
        <v>392</v>
      </c>
      <c r="U73" s="555"/>
      <c r="V73" s="81"/>
    </row>
    <row r="74" spans="1:22" ht="15" thickBot="1" x14ac:dyDescent="0.4">
      <c r="A74" s="157"/>
      <c r="B74" s="114"/>
      <c r="C74" s="114"/>
      <c r="E74" s="115"/>
      <c r="F74" s="115"/>
      <c r="G74" s="116"/>
      <c r="H74" s="116"/>
      <c r="I74" s="116"/>
      <c r="J74" s="116"/>
      <c r="K74" s="1"/>
      <c r="L74" s="115"/>
      <c r="M74" s="115"/>
      <c r="N74" s="116"/>
      <c r="O74" s="116"/>
      <c r="Q74" s="117"/>
      <c r="T74" s="113"/>
      <c r="V74" s="158"/>
    </row>
    <row r="75" spans="1:22" ht="28.5" customHeight="1" thickBot="1" x14ac:dyDescent="0.4">
      <c r="A75" s="1170" t="s">
        <v>456</v>
      </c>
      <c r="B75" s="1171"/>
      <c r="C75" s="1171"/>
      <c r="D75" s="1172"/>
      <c r="E75" s="1034">
        <f>VLOOKUP(B73,'piano inv.riconvers.'!$D$40:$V$59,17,FALSE)</f>
        <v>0</v>
      </c>
      <c r="F75" s="1035"/>
      <c r="G75" s="1035"/>
      <c r="H75" s="1036"/>
      <c r="I75" s="166"/>
      <c r="J75" s="166"/>
      <c r="K75" s="1"/>
      <c r="L75" s="1173" t="s">
        <v>394</v>
      </c>
      <c r="M75" s="1174"/>
      <c r="N75" s="1034">
        <f>VLOOKUP(B73,'piano inv.riconvers.'!$D$40:$V$59,19,FALSE)</f>
        <v>0</v>
      </c>
      <c r="O75" s="1036"/>
      <c r="P75" s="141"/>
      <c r="Q75" s="586" t="s">
        <v>395</v>
      </c>
      <c r="R75" s="163">
        <f>N75+E75</f>
        <v>0</v>
      </c>
      <c r="S75" s="102"/>
      <c r="T75" s="587" t="s">
        <v>396</v>
      </c>
      <c r="U75" s="555"/>
      <c r="V75" s="158"/>
    </row>
    <row r="76" spans="1:22" ht="15" thickBot="1" x14ac:dyDescent="0.4">
      <c r="A76" s="164"/>
      <c r="B76" s="165"/>
      <c r="C76" s="165"/>
      <c r="D76" s="165"/>
      <c r="E76" s="166"/>
      <c r="F76" s="166"/>
      <c r="G76" s="166"/>
      <c r="H76" s="166"/>
      <c r="I76" s="166"/>
      <c r="J76" s="166"/>
      <c r="K76" s="1"/>
      <c r="L76" s="115"/>
      <c r="M76" s="115"/>
      <c r="N76" s="166"/>
      <c r="O76" s="166"/>
      <c r="P76" s="141"/>
      <c r="Q76" s="113"/>
      <c r="R76" s="141"/>
      <c r="S76" s="102"/>
      <c r="T76" s="113"/>
      <c r="U76" s="167"/>
      <c r="V76" s="81"/>
    </row>
    <row r="77" spans="1:22" ht="72.5" x14ac:dyDescent="0.35">
      <c r="A77" s="1159" t="s">
        <v>397</v>
      </c>
      <c r="B77" s="1160" t="s">
        <v>398</v>
      </c>
      <c r="C77" s="1160" t="s">
        <v>399</v>
      </c>
      <c r="D77" s="578" t="s">
        <v>400</v>
      </c>
      <c r="E77" s="579" t="s">
        <v>401</v>
      </c>
      <c r="F77" s="578" t="s">
        <v>402</v>
      </c>
      <c r="G77" s="578" t="s">
        <v>403</v>
      </c>
      <c r="H77" s="580" t="s">
        <v>457</v>
      </c>
      <c r="I77" s="580" t="s">
        <v>292</v>
      </c>
      <c r="J77" s="580" t="s">
        <v>458</v>
      </c>
      <c r="K77" s="580" t="s">
        <v>404</v>
      </c>
      <c r="L77" s="580" t="s">
        <v>405</v>
      </c>
      <c r="M77" s="579" t="s">
        <v>459</v>
      </c>
      <c r="N77" s="580" t="s">
        <v>407</v>
      </c>
      <c r="O77" s="580" t="s">
        <v>408</v>
      </c>
      <c r="P77" s="580" t="s">
        <v>409</v>
      </c>
      <c r="Q77" s="580" t="s">
        <v>410</v>
      </c>
      <c r="R77" s="580" t="s">
        <v>411</v>
      </c>
      <c r="S77" s="580" t="s">
        <v>412</v>
      </c>
      <c r="T77" s="580" t="s">
        <v>413</v>
      </c>
      <c r="U77" s="581" t="s">
        <v>415</v>
      </c>
      <c r="V77" s="159"/>
    </row>
    <row r="78" spans="1:22" ht="24.5" thickBot="1" x14ac:dyDescent="0.4">
      <c r="A78" s="1165"/>
      <c r="B78" s="1166"/>
      <c r="C78" s="1166"/>
      <c r="D78" s="582" t="s">
        <v>416</v>
      </c>
      <c r="E78" s="582" t="s">
        <v>417</v>
      </c>
      <c r="F78" s="582" t="s">
        <v>418</v>
      </c>
      <c r="G78" s="582" t="s">
        <v>418</v>
      </c>
      <c r="H78" s="582" t="s">
        <v>293</v>
      </c>
      <c r="I78" s="582" t="s">
        <v>460</v>
      </c>
      <c r="J78" s="582" t="s">
        <v>32</v>
      </c>
      <c r="K78" s="582" t="s">
        <v>419</v>
      </c>
      <c r="L78" s="582" t="s">
        <v>420</v>
      </c>
      <c r="M78" s="582" t="s">
        <v>421</v>
      </c>
      <c r="N78" s="582" t="s">
        <v>422</v>
      </c>
      <c r="O78" s="582" t="s">
        <v>421</v>
      </c>
      <c r="P78" s="582" t="s">
        <v>423</v>
      </c>
      <c r="Q78" s="582" t="s">
        <v>387</v>
      </c>
      <c r="R78" s="582" t="s">
        <v>424</v>
      </c>
      <c r="S78" s="582" t="s">
        <v>425</v>
      </c>
      <c r="T78" s="582" t="s">
        <v>426</v>
      </c>
      <c r="U78" s="583"/>
      <c r="V78" s="159"/>
    </row>
    <row r="79" spans="1:22" x14ac:dyDescent="0.35">
      <c r="A79" s="1167" t="str">
        <f>B73</f>
        <v>riconv. sub.m.1</v>
      </c>
      <c r="B79" s="588">
        <v>1</v>
      </c>
      <c r="C79" s="123"/>
      <c r="D79" s="124"/>
      <c r="E79" s="125"/>
      <c r="F79" s="123"/>
      <c r="G79" s="126"/>
      <c r="H79" s="127"/>
      <c r="I79" s="127"/>
      <c r="J79" s="127"/>
      <c r="K79" s="110"/>
      <c r="L79" s="130"/>
      <c r="M79" s="131"/>
      <c r="N79" s="110"/>
      <c r="O79" s="131"/>
      <c r="P79" s="179"/>
      <c r="Q79" s="179"/>
      <c r="R79" s="110"/>
      <c r="S79" s="110"/>
      <c r="T79" s="110"/>
      <c r="U79" s="376"/>
      <c r="V79" s="81"/>
    </row>
    <row r="80" spans="1:22" x14ac:dyDescent="0.35">
      <c r="A80" s="1168"/>
      <c r="B80" s="589">
        <v>2</v>
      </c>
      <c r="C80" s="119"/>
      <c r="D80" s="120"/>
      <c r="E80" s="112"/>
      <c r="F80" s="119"/>
      <c r="G80" s="121"/>
      <c r="H80" s="122"/>
      <c r="I80" s="122"/>
      <c r="J80" s="122"/>
      <c r="K80" s="111"/>
      <c r="L80" s="128"/>
      <c r="M80" s="129"/>
      <c r="N80" s="111"/>
      <c r="O80" s="129"/>
      <c r="P80" s="170"/>
      <c r="Q80" s="170"/>
      <c r="R80" s="111"/>
      <c r="S80" s="111" t="s">
        <v>427</v>
      </c>
      <c r="T80" s="111"/>
      <c r="U80" s="377"/>
      <c r="V80" s="81"/>
    </row>
    <row r="81" spans="1:22" x14ac:dyDescent="0.35">
      <c r="A81" s="1168"/>
      <c r="B81" s="589">
        <v>3</v>
      </c>
      <c r="C81" s="119"/>
      <c r="D81" s="120"/>
      <c r="E81" s="112"/>
      <c r="F81" s="119"/>
      <c r="G81" s="121"/>
      <c r="H81" s="122"/>
      <c r="I81" s="122"/>
      <c r="J81" s="122"/>
      <c r="K81" s="111"/>
      <c r="L81" s="128"/>
      <c r="M81" s="129"/>
      <c r="N81" s="111"/>
      <c r="O81" s="129"/>
      <c r="P81" s="170"/>
      <c r="Q81" s="170"/>
      <c r="R81" s="111"/>
      <c r="S81" s="111"/>
      <c r="T81" s="111"/>
      <c r="U81" s="377"/>
      <c r="V81" s="81"/>
    </row>
    <row r="82" spans="1:22" x14ac:dyDescent="0.35">
      <c r="A82" s="1168"/>
      <c r="B82" s="589">
        <v>4</v>
      </c>
      <c r="C82" s="119"/>
      <c r="D82" s="120"/>
      <c r="E82" s="112"/>
      <c r="F82" s="119"/>
      <c r="G82" s="119"/>
      <c r="H82" s="122"/>
      <c r="I82" s="122"/>
      <c r="J82" s="122"/>
      <c r="K82" s="111"/>
      <c r="L82" s="128"/>
      <c r="M82" s="129"/>
      <c r="N82" s="111"/>
      <c r="O82" s="129"/>
      <c r="P82" s="170"/>
      <c r="Q82" s="170"/>
      <c r="R82" s="111"/>
      <c r="S82" s="111"/>
      <c r="T82" s="111"/>
      <c r="U82" s="377"/>
      <c r="V82" s="81"/>
    </row>
    <row r="83" spans="1:22" x14ac:dyDescent="0.35">
      <c r="A83" s="1168"/>
      <c r="B83" s="589">
        <v>5</v>
      </c>
      <c r="C83" s="119"/>
      <c r="D83" s="120"/>
      <c r="E83" s="112"/>
      <c r="F83" s="119"/>
      <c r="G83" s="121"/>
      <c r="H83" s="122"/>
      <c r="I83" s="122"/>
      <c r="J83" s="122"/>
      <c r="K83" s="111"/>
      <c r="L83" s="128"/>
      <c r="M83" s="129"/>
      <c r="N83" s="111"/>
      <c r="O83" s="129"/>
      <c r="P83" s="170"/>
      <c r="Q83" s="170"/>
      <c r="R83" s="111"/>
      <c r="S83" s="111"/>
      <c r="T83" s="111"/>
      <c r="U83" s="377"/>
      <c r="V83" s="81"/>
    </row>
    <row r="84" spans="1:22" x14ac:dyDescent="0.35">
      <c r="A84" s="1168"/>
      <c r="B84" s="589">
        <v>6</v>
      </c>
      <c r="C84" s="119"/>
      <c r="D84" s="120"/>
      <c r="E84" s="112"/>
      <c r="F84" s="119"/>
      <c r="G84" s="121"/>
      <c r="H84" s="122"/>
      <c r="I84" s="122"/>
      <c r="J84" s="122"/>
      <c r="K84" s="111"/>
      <c r="L84" s="128"/>
      <c r="M84" s="129"/>
      <c r="N84" s="111"/>
      <c r="O84" s="129"/>
      <c r="P84" s="170"/>
      <c r="Q84" s="170"/>
      <c r="R84" s="111"/>
      <c r="S84" s="111"/>
      <c r="T84" s="111"/>
      <c r="U84" s="377"/>
      <c r="V84" s="81"/>
    </row>
    <row r="85" spans="1:22" x14ac:dyDescent="0.35">
      <c r="A85" s="1168"/>
      <c r="B85" s="589">
        <v>7</v>
      </c>
      <c r="C85" s="119"/>
      <c r="D85" s="120"/>
      <c r="E85" s="112"/>
      <c r="F85" s="119"/>
      <c r="G85" s="121"/>
      <c r="H85" s="122"/>
      <c r="I85" s="122"/>
      <c r="J85" s="122"/>
      <c r="K85" s="111"/>
      <c r="L85" s="128"/>
      <c r="M85" s="129"/>
      <c r="N85" s="111"/>
      <c r="O85" s="129"/>
      <c r="P85" s="170"/>
      <c r="Q85" s="170"/>
      <c r="R85" s="111"/>
      <c r="S85" s="111"/>
      <c r="T85" s="111"/>
      <c r="U85" s="377"/>
      <c r="V85" s="81"/>
    </row>
    <row r="86" spans="1:22" x14ac:dyDescent="0.35">
      <c r="A86" s="1168"/>
      <c r="B86" s="589">
        <v>8</v>
      </c>
      <c r="C86" s="119"/>
      <c r="D86" s="120"/>
      <c r="E86" s="112"/>
      <c r="F86" s="119"/>
      <c r="G86" s="121"/>
      <c r="H86" s="122"/>
      <c r="I86" s="122"/>
      <c r="J86" s="122"/>
      <c r="K86" s="111"/>
      <c r="L86" s="128"/>
      <c r="M86" s="129"/>
      <c r="N86" s="111"/>
      <c r="O86" s="129"/>
      <c r="P86" s="170"/>
      <c r="Q86" s="170"/>
      <c r="R86" s="111"/>
      <c r="S86" s="111"/>
      <c r="T86" s="111"/>
      <c r="U86" s="377"/>
      <c r="V86" s="81"/>
    </row>
    <row r="87" spans="1:22" x14ac:dyDescent="0.35">
      <c r="A87" s="1168"/>
      <c r="B87" s="589">
        <v>9</v>
      </c>
      <c r="C87" s="119"/>
      <c r="D87" s="120"/>
      <c r="E87" s="112"/>
      <c r="F87" s="119"/>
      <c r="G87" s="121"/>
      <c r="H87" s="122"/>
      <c r="I87" s="122"/>
      <c r="J87" s="122"/>
      <c r="K87" s="111"/>
      <c r="L87" s="128"/>
      <c r="M87" s="129"/>
      <c r="N87" s="111"/>
      <c r="O87" s="129"/>
      <c r="P87" s="170"/>
      <c r="Q87" s="170"/>
      <c r="R87" s="111"/>
      <c r="S87" s="111"/>
      <c r="T87" s="111"/>
      <c r="U87" s="377"/>
      <c r="V87" s="81"/>
    </row>
    <row r="88" spans="1:22" ht="15" thickBot="1" x14ac:dyDescent="0.4">
      <c r="A88" s="1169"/>
      <c r="B88" s="590">
        <v>10</v>
      </c>
      <c r="C88" s="147"/>
      <c r="D88" s="148"/>
      <c r="E88" s="149"/>
      <c r="F88" s="147"/>
      <c r="G88" s="150"/>
      <c r="H88" s="151"/>
      <c r="I88" s="151"/>
      <c r="J88" s="151"/>
      <c r="K88" s="152"/>
      <c r="L88" s="153"/>
      <c r="M88" s="154"/>
      <c r="N88" s="152"/>
      <c r="O88" s="154"/>
      <c r="P88" s="171"/>
      <c r="Q88" s="171"/>
      <c r="R88" s="152"/>
      <c r="S88" s="152"/>
      <c r="T88" s="152"/>
      <c r="U88" s="378"/>
      <c r="V88" s="81"/>
    </row>
    <row r="89" spans="1:22" ht="29.5" thickBot="1" x14ac:dyDescent="0.4">
      <c r="A89" s="144"/>
      <c r="B89" s="12"/>
      <c r="C89" s="12"/>
      <c r="D89" s="12"/>
      <c r="E89" s="551" t="s">
        <v>461</v>
      </c>
      <c r="F89" s="552">
        <f>COUNTA(F79:F88)</f>
        <v>0</v>
      </c>
      <c r="G89" s="553">
        <f>COUNTA(G79:G88)</f>
        <v>0</v>
      </c>
      <c r="H89" s="145"/>
      <c r="I89" s="145"/>
      <c r="J89" s="145"/>
      <c r="K89" s="145"/>
      <c r="L89" s="146"/>
      <c r="M89" s="145"/>
      <c r="N89" s="145"/>
      <c r="O89" s="155" t="s">
        <v>428</v>
      </c>
      <c r="P89" s="168">
        <f>SUM(P79:P88)</f>
        <v>0</v>
      </c>
      <c r="Q89" s="169">
        <f>SUM(Q79:Q88)</f>
        <v>0</v>
      </c>
      <c r="R89" s="12"/>
      <c r="T89" s="12"/>
      <c r="U89" s="143"/>
      <c r="V89" s="160"/>
    </row>
    <row r="90" spans="1:22" ht="15" thickBot="1" x14ac:dyDescent="0.4">
      <c r="A90" s="161"/>
      <c r="B90" s="85"/>
      <c r="C90" s="64"/>
      <c r="D90" s="64"/>
      <c r="E90" s="64"/>
      <c r="F90" s="85"/>
      <c r="G90" s="64"/>
      <c r="H90" s="64"/>
      <c r="I90" s="64"/>
      <c r="J90" s="64"/>
      <c r="K90" s="85"/>
      <c r="L90" s="85"/>
      <c r="M90" s="64"/>
      <c r="N90" s="64"/>
      <c r="O90" s="64"/>
      <c r="P90" s="64"/>
      <c r="Q90" s="64"/>
      <c r="R90" s="64"/>
      <c r="S90" s="64"/>
      <c r="T90" s="64"/>
      <c r="U90" s="64"/>
      <c r="V90" s="86"/>
    </row>
    <row r="91" spans="1:22" ht="15" thickBot="1" x14ac:dyDescent="0.4">
      <c r="A91" s="156"/>
      <c r="B91" s="36"/>
      <c r="C91" s="33"/>
      <c r="D91" s="33"/>
      <c r="E91" s="33"/>
      <c r="F91" s="36"/>
      <c r="G91" s="33"/>
      <c r="H91" s="33"/>
      <c r="I91" s="33"/>
      <c r="J91" s="33"/>
      <c r="K91" s="36"/>
      <c r="L91" s="36"/>
      <c r="M91" s="33"/>
      <c r="N91" s="33"/>
      <c r="O91" s="33"/>
      <c r="P91" s="33"/>
      <c r="Q91" s="33"/>
      <c r="R91" s="33"/>
      <c r="S91" s="33"/>
      <c r="T91" s="33"/>
      <c r="U91" s="33"/>
      <c r="V91" s="39"/>
    </row>
    <row r="92" spans="1:22" ht="39" customHeight="1" thickBot="1" x14ac:dyDescent="0.4">
      <c r="A92" s="584" t="s">
        <v>9</v>
      </c>
      <c r="B92" s="1023" t="s">
        <v>296</v>
      </c>
      <c r="C92" s="1024"/>
      <c r="E92" s="1148" t="s">
        <v>389</v>
      </c>
      <c r="F92" s="1149"/>
      <c r="G92" s="1027" t="str">
        <f>VLOOKUP(B92,'piano inv.riconvers.'!$D$40:$H$59,3,FALSE)</f>
        <v>G61J22000530008</v>
      </c>
      <c r="H92" s="1028"/>
      <c r="I92" s="116"/>
      <c r="J92" s="116"/>
      <c r="K92" s="1"/>
      <c r="L92" s="1148" t="s">
        <v>390</v>
      </c>
      <c r="M92" s="1149"/>
      <c r="N92" s="1027">
        <f>VLOOKUP(B92,'piano inv.riconvers.'!$D$40:$H$59,4,FALSE)</f>
        <v>0</v>
      </c>
      <c r="O92" s="1028"/>
      <c r="Q92" s="585" t="s">
        <v>391</v>
      </c>
      <c r="R92" s="142"/>
      <c r="T92" s="587" t="s">
        <v>392</v>
      </c>
      <c r="U92" s="555"/>
      <c r="V92" s="81"/>
    </row>
    <row r="93" spans="1:22" ht="15" thickBot="1" x14ac:dyDescent="0.4">
      <c r="A93" s="157"/>
      <c r="B93" s="114"/>
      <c r="C93" s="114"/>
      <c r="E93" s="115"/>
      <c r="F93" s="115"/>
      <c r="G93" s="116"/>
      <c r="H93" s="116"/>
      <c r="I93" s="116"/>
      <c r="J93" s="116"/>
      <c r="K93" s="1"/>
      <c r="L93" s="115"/>
      <c r="M93" s="115"/>
      <c r="N93" s="116"/>
      <c r="O93" s="116"/>
      <c r="Q93" s="117"/>
      <c r="T93" s="113"/>
      <c r="V93" s="158"/>
    </row>
    <row r="94" spans="1:22" ht="28.5" customHeight="1" thickBot="1" x14ac:dyDescent="0.4">
      <c r="A94" s="1170" t="s">
        <v>456</v>
      </c>
      <c r="B94" s="1171"/>
      <c r="C94" s="1171"/>
      <c r="D94" s="1172"/>
      <c r="E94" s="1034">
        <f>VLOOKUP(B92,'piano inv.riconvers.'!$D$40:$V$59,17,FALSE)</f>
        <v>0</v>
      </c>
      <c r="F94" s="1035"/>
      <c r="G94" s="1035"/>
      <c r="H94" s="1036"/>
      <c r="I94" s="166"/>
      <c r="J94" s="166"/>
      <c r="K94" s="1"/>
      <c r="L94" s="1173" t="s">
        <v>394</v>
      </c>
      <c r="M94" s="1174"/>
      <c r="N94" s="1034">
        <f>VLOOKUP(B92,'piano inv.riconvers.'!$D$40:$V$59,19,FALSE)</f>
        <v>0</v>
      </c>
      <c r="O94" s="1036"/>
      <c r="P94" s="141"/>
      <c r="Q94" s="586" t="s">
        <v>395</v>
      </c>
      <c r="R94" s="163">
        <f>N94+E94</f>
        <v>0</v>
      </c>
      <c r="S94" s="102"/>
      <c r="T94" s="587" t="s">
        <v>396</v>
      </c>
      <c r="U94" s="555"/>
      <c r="V94" s="158"/>
    </row>
    <row r="95" spans="1:22" ht="15" thickBot="1" x14ac:dyDescent="0.4">
      <c r="A95" s="164"/>
      <c r="B95" s="165"/>
      <c r="C95" s="165"/>
      <c r="D95" s="165"/>
      <c r="E95" s="166"/>
      <c r="F95" s="166"/>
      <c r="G95" s="166"/>
      <c r="H95" s="166"/>
      <c r="I95" s="166"/>
      <c r="J95" s="166"/>
      <c r="K95" s="1"/>
      <c r="L95" s="115"/>
      <c r="M95" s="115"/>
      <c r="N95" s="166"/>
      <c r="O95" s="166"/>
      <c r="P95" s="141"/>
      <c r="Q95" s="113"/>
      <c r="R95" s="141"/>
      <c r="S95" s="102"/>
      <c r="T95" s="113"/>
      <c r="U95" s="167"/>
      <c r="V95" s="81"/>
    </row>
    <row r="96" spans="1:22" ht="72.5" x14ac:dyDescent="0.35">
      <c r="A96" s="1159" t="s">
        <v>397</v>
      </c>
      <c r="B96" s="1160" t="s">
        <v>398</v>
      </c>
      <c r="C96" s="1160" t="s">
        <v>399</v>
      </c>
      <c r="D96" s="578" t="s">
        <v>400</v>
      </c>
      <c r="E96" s="579" t="s">
        <v>401</v>
      </c>
      <c r="F96" s="578" t="s">
        <v>402</v>
      </c>
      <c r="G96" s="578" t="s">
        <v>403</v>
      </c>
      <c r="H96" s="580" t="s">
        <v>457</v>
      </c>
      <c r="I96" s="580" t="s">
        <v>292</v>
      </c>
      <c r="J96" s="580" t="s">
        <v>458</v>
      </c>
      <c r="K96" s="580" t="s">
        <v>404</v>
      </c>
      <c r="L96" s="580" t="s">
        <v>405</v>
      </c>
      <c r="M96" s="579" t="s">
        <v>459</v>
      </c>
      <c r="N96" s="580" t="s">
        <v>407</v>
      </c>
      <c r="O96" s="580" t="s">
        <v>408</v>
      </c>
      <c r="P96" s="580" t="s">
        <v>409</v>
      </c>
      <c r="Q96" s="580" t="s">
        <v>410</v>
      </c>
      <c r="R96" s="580" t="s">
        <v>411</v>
      </c>
      <c r="S96" s="580" t="s">
        <v>412</v>
      </c>
      <c r="T96" s="580" t="s">
        <v>413</v>
      </c>
      <c r="U96" s="581" t="s">
        <v>415</v>
      </c>
      <c r="V96" s="159"/>
    </row>
    <row r="97" spans="1:22" ht="24.5" thickBot="1" x14ac:dyDescent="0.4">
      <c r="A97" s="1165"/>
      <c r="B97" s="1166"/>
      <c r="C97" s="1166"/>
      <c r="D97" s="582" t="s">
        <v>416</v>
      </c>
      <c r="E97" s="582" t="s">
        <v>417</v>
      </c>
      <c r="F97" s="582" t="s">
        <v>418</v>
      </c>
      <c r="G97" s="582" t="s">
        <v>418</v>
      </c>
      <c r="H97" s="582" t="s">
        <v>293</v>
      </c>
      <c r="I97" s="582" t="s">
        <v>460</v>
      </c>
      <c r="J97" s="582" t="s">
        <v>32</v>
      </c>
      <c r="K97" s="582" t="s">
        <v>419</v>
      </c>
      <c r="L97" s="582" t="s">
        <v>420</v>
      </c>
      <c r="M97" s="582" t="s">
        <v>421</v>
      </c>
      <c r="N97" s="582" t="s">
        <v>422</v>
      </c>
      <c r="O97" s="582" t="s">
        <v>421</v>
      </c>
      <c r="P97" s="582" t="s">
        <v>423</v>
      </c>
      <c r="Q97" s="582" t="s">
        <v>387</v>
      </c>
      <c r="R97" s="582" t="s">
        <v>424</v>
      </c>
      <c r="S97" s="582" t="s">
        <v>425</v>
      </c>
      <c r="T97" s="582" t="s">
        <v>426</v>
      </c>
      <c r="U97" s="583"/>
      <c r="V97" s="159"/>
    </row>
    <row r="98" spans="1:22" x14ac:dyDescent="0.35">
      <c r="A98" s="1167" t="str">
        <f>B92</f>
        <v>riconv. sub.m.1</v>
      </c>
      <c r="B98" s="588">
        <v>1</v>
      </c>
      <c r="C98" s="123"/>
      <c r="D98" s="124"/>
      <c r="E98" s="125"/>
      <c r="F98" s="123"/>
      <c r="G98" s="126"/>
      <c r="H98" s="127"/>
      <c r="I98" s="127"/>
      <c r="J98" s="127"/>
      <c r="K98" s="110"/>
      <c r="L98" s="130"/>
      <c r="M98" s="131"/>
      <c r="N98" s="110"/>
      <c r="O98" s="131"/>
      <c r="P98" s="179"/>
      <c r="Q98" s="179"/>
      <c r="R98" s="110"/>
      <c r="S98" s="110"/>
      <c r="T98" s="110"/>
      <c r="U98" s="376"/>
      <c r="V98" s="81"/>
    </row>
    <row r="99" spans="1:22" x14ac:dyDescent="0.35">
      <c r="A99" s="1168"/>
      <c r="B99" s="589">
        <v>2</v>
      </c>
      <c r="C99" s="119"/>
      <c r="D99" s="120"/>
      <c r="E99" s="112"/>
      <c r="F99" s="119"/>
      <c r="G99" s="121"/>
      <c r="H99" s="122"/>
      <c r="I99" s="122"/>
      <c r="J99" s="122"/>
      <c r="K99" s="111"/>
      <c r="L99" s="128"/>
      <c r="M99" s="129"/>
      <c r="N99" s="111"/>
      <c r="O99" s="129"/>
      <c r="P99" s="170"/>
      <c r="Q99" s="170"/>
      <c r="R99" s="111"/>
      <c r="S99" s="111" t="s">
        <v>427</v>
      </c>
      <c r="T99" s="111"/>
      <c r="U99" s="377"/>
      <c r="V99" s="81"/>
    </row>
    <row r="100" spans="1:22" x14ac:dyDescent="0.35">
      <c r="A100" s="1168"/>
      <c r="B100" s="589">
        <v>3</v>
      </c>
      <c r="C100" s="119"/>
      <c r="D100" s="120"/>
      <c r="E100" s="112"/>
      <c r="F100" s="119"/>
      <c r="G100" s="121"/>
      <c r="H100" s="122"/>
      <c r="I100" s="122"/>
      <c r="J100" s="122"/>
      <c r="K100" s="111"/>
      <c r="L100" s="128"/>
      <c r="M100" s="129"/>
      <c r="N100" s="111"/>
      <c r="O100" s="129"/>
      <c r="P100" s="170"/>
      <c r="Q100" s="170"/>
      <c r="R100" s="111"/>
      <c r="S100" s="111"/>
      <c r="T100" s="111"/>
      <c r="U100" s="377"/>
      <c r="V100" s="81"/>
    </row>
    <row r="101" spans="1:22" x14ac:dyDescent="0.35">
      <c r="A101" s="1168"/>
      <c r="B101" s="589">
        <v>4</v>
      </c>
      <c r="C101" s="119"/>
      <c r="D101" s="120"/>
      <c r="E101" s="112"/>
      <c r="F101" s="119"/>
      <c r="G101" s="119"/>
      <c r="H101" s="122"/>
      <c r="I101" s="122"/>
      <c r="J101" s="122"/>
      <c r="K101" s="111"/>
      <c r="L101" s="128"/>
      <c r="M101" s="129"/>
      <c r="N101" s="111"/>
      <c r="O101" s="129"/>
      <c r="P101" s="170"/>
      <c r="Q101" s="170"/>
      <c r="R101" s="111"/>
      <c r="S101" s="111"/>
      <c r="T101" s="111"/>
      <c r="U101" s="377"/>
      <c r="V101" s="81"/>
    </row>
    <row r="102" spans="1:22" x14ac:dyDescent="0.35">
      <c r="A102" s="1168"/>
      <c r="B102" s="589">
        <v>5</v>
      </c>
      <c r="C102" s="119"/>
      <c r="D102" s="120"/>
      <c r="E102" s="112"/>
      <c r="F102" s="119"/>
      <c r="G102" s="121"/>
      <c r="H102" s="122"/>
      <c r="I102" s="122"/>
      <c r="J102" s="122"/>
      <c r="K102" s="111"/>
      <c r="L102" s="128"/>
      <c r="M102" s="129"/>
      <c r="N102" s="111"/>
      <c r="O102" s="129"/>
      <c r="P102" s="170"/>
      <c r="Q102" s="170"/>
      <c r="R102" s="111"/>
      <c r="S102" s="111"/>
      <c r="T102" s="111"/>
      <c r="U102" s="377"/>
      <c r="V102" s="81"/>
    </row>
    <row r="103" spans="1:22" x14ac:dyDescent="0.35">
      <c r="A103" s="1168"/>
      <c r="B103" s="589">
        <v>6</v>
      </c>
      <c r="C103" s="119"/>
      <c r="D103" s="120"/>
      <c r="E103" s="112"/>
      <c r="F103" s="119"/>
      <c r="G103" s="121"/>
      <c r="H103" s="122"/>
      <c r="I103" s="122"/>
      <c r="J103" s="122"/>
      <c r="K103" s="111"/>
      <c r="L103" s="128"/>
      <c r="M103" s="129"/>
      <c r="N103" s="111"/>
      <c r="O103" s="129"/>
      <c r="P103" s="170"/>
      <c r="Q103" s="170"/>
      <c r="R103" s="111"/>
      <c r="S103" s="111"/>
      <c r="T103" s="111"/>
      <c r="U103" s="377"/>
      <c r="V103" s="81"/>
    </row>
    <row r="104" spans="1:22" x14ac:dyDescent="0.35">
      <c r="A104" s="1168"/>
      <c r="B104" s="589">
        <v>7</v>
      </c>
      <c r="C104" s="119"/>
      <c r="D104" s="120"/>
      <c r="E104" s="112"/>
      <c r="F104" s="119"/>
      <c r="G104" s="121"/>
      <c r="H104" s="122"/>
      <c r="I104" s="122"/>
      <c r="J104" s="122"/>
      <c r="K104" s="111"/>
      <c r="L104" s="128"/>
      <c r="M104" s="129"/>
      <c r="N104" s="111"/>
      <c r="O104" s="129"/>
      <c r="P104" s="170"/>
      <c r="Q104" s="170"/>
      <c r="R104" s="111"/>
      <c r="S104" s="111"/>
      <c r="T104" s="111"/>
      <c r="U104" s="377"/>
      <c r="V104" s="81"/>
    </row>
    <row r="105" spans="1:22" x14ac:dyDescent="0.35">
      <c r="A105" s="1168"/>
      <c r="B105" s="589">
        <v>8</v>
      </c>
      <c r="C105" s="119"/>
      <c r="D105" s="120"/>
      <c r="E105" s="112"/>
      <c r="F105" s="119"/>
      <c r="G105" s="121"/>
      <c r="H105" s="122"/>
      <c r="I105" s="122"/>
      <c r="J105" s="122"/>
      <c r="K105" s="111"/>
      <c r="L105" s="128"/>
      <c r="M105" s="129"/>
      <c r="N105" s="111"/>
      <c r="O105" s="129"/>
      <c r="P105" s="170"/>
      <c r="Q105" s="170"/>
      <c r="R105" s="111"/>
      <c r="S105" s="111"/>
      <c r="T105" s="111"/>
      <c r="U105" s="377"/>
      <c r="V105" s="81"/>
    </row>
    <row r="106" spans="1:22" x14ac:dyDescent="0.35">
      <c r="A106" s="1168"/>
      <c r="B106" s="589">
        <v>9</v>
      </c>
      <c r="C106" s="119"/>
      <c r="D106" s="120"/>
      <c r="E106" s="112"/>
      <c r="F106" s="119"/>
      <c r="G106" s="121"/>
      <c r="H106" s="122"/>
      <c r="I106" s="122"/>
      <c r="J106" s="122"/>
      <c r="K106" s="111"/>
      <c r="L106" s="128"/>
      <c r="M106" s="129"/>
      <c r="N106" s="111"/>
      <c r="O106" s="129"/>
      <c r="P106" s="170"/>
      <c r="Q106" s="170"/>
      <c r="R106" s="111"/>
      <c r="S106" s="111"/>
      <c r="T106" s="111"/>
      <c r="U106" s="377"/>
      <c r="V106" s="81"/>
    </row>
    <row r="107" spans="1:22" ht="15" thickBot="1" x14ac:dyDescent="0.4">
      <c r="A107" s="1169"/>
      <c r="B107" s="590">
        <v>10</v>
      </c>
      <c r="C107" s="147"/>
      <c r="D107" s="148"/>
      <c r="E107" s="149"/>
      <c r="F107" s="147"/>
      <c r="G107" s="150"/>
      <c r="H107" s="151"/>
      <c r="I107" s="151"/>
      <c r="J107" s="151"/>
      <c r="K107" s="152"/>
      <c r="L107" s="153"/>
      <c r="M107" s="154"/>
      <c r="N107" s="152"/>
      <c r="O107" s="154"/>
      <c r="P107" s="171"/>
      <c r="Q107" s="171"/>
      <c r="R107" s="152"/>
      <c r="S107" s="152"/>
      <c r="T107" s="152"/>
      <c r="U107" s="378"/>
      <c r="V107" s="81"/>
    </row>
    <row r="108" spans="1:22" ht="29.5" thickBot="1" x14ac:dyDescent="0.4">
      <c r="A108" s="144"/>
      <c r="B108" s="12"/>
      <c r="C108" s="12"/>
      <c r="D108" s="12"/>
      <c r="E108" s="551" t="s">
        <v>461</v>
      </c>
      <c r="F108" s="552">
        <f>COUNTA(F98:F107)</f>
        <v>0</v>
      </c>
      <c r="G108" s="553">
        <f>COUNTA(G98:G107)</f>
        <v>0</v>
      </c>
      <c r="H108" s="145"/>
      <c r="I108" s="145"/>
      <c r="J108" s="145"/>
      <c r="K108" s="145"/>
      <c r="L108" s="146"/>
      <c r="M108" s="145"/>
      <c r="N108" s="145"/>
      <c r="O108" s="155" t="s">
        <v>428</v>
      </c>
      <c r="P108" s="168">
        <f>SUM(P98:P107)</f>
        <v>0</v>
      </c>
      <c r="Q108" s="169">
        <f>SUM(Q98:Q107)</f>
        <v>0</v>
      </c>
      <c r="R108" s="12"/>
      <c r="T108" s="12"/>
      <c r="U108" s="143"/>
      <c r="V108" s="160"/>
    </row>
    <row r="109" spans="1:22" ht="15" thickBot="1" x14ac:dyDescent="0.4">
      <c r="A109" s="161"/>
      <c r="B109" s="85"/>
      <c r="C109" s="64"/>
      <c r="D109" s="64"/>
      <c r="E109" s="64"/>
      <c r="F109" s="85"/>
      <c r="G109" s="64"/>
      <c r="H109" s="64"/>
      <c r="I109" s="64"/>
      <c r="J109" s="64"/>
      <c r="K109" s="85"/>
      <c r="L109" s="85"/>
      <c r="M109" s="64"/>
      <c r="N109" s="64"/>
      <c r="O109" s="64"/>
      <c r="P109" s="64"/>
      <c r="Q109" s="64"/>
      <c r="R109" s="64"/>
      <c r="S109" s="64"/>
      <c r="T109" s="64"/>
      <c r="U109" s="64"/>
      <c r="V109" s="86"/>
    </row>
    <row r="110" spans="1:22" ht="15" thickBot="1" x14ac:dyDescent="0.4">
      <c r="A110" s="156"/>
      <c r="B110" s="36"/>
      <c r="C110" s="33"/>
      <c r="D110" s="33"/>
      <c r="E110" s="33"/>
      <c r="F110" s="36"/>
      <c r="G110" s="33"/>
      <c r="H110" s="33"/>
      <c r="I110" s="33"/>
      <c r="J110" s="33"/>
      <c r="K110" s="36"/>
      <c r="L110" s="36"/>
      <c r="M110" s="33"/>
      <c r="N110" s="33"/>
      <c r="O110" s="33"/>
      <c r="P110" s="33"/>
      <c r="Q110" s="33"/>
      <c r="R110" s="33"/>
      <c r="S110" s="33"/>
      <c r="T110" s="33"/>
      <c r="U110" s="33"/>
      <c r="V110" s="39"/>
    </row>
    <row r="111" spans="1:22" ht="27.5" thickBot="1" x14ac:dyDescent="0.4">
      <c r="A111" s="584" t="s">
        <v>9</v>
      </c>
      <c r="B111" s="1023" t="s">
        <v>296</v>
      </c>
      <c r="C111" s="1024"/>
      <c r="E111" s="1148" t="s">
        <v>389</v>
      </c>
      <c r="F111" s="1149"/>
      <c r="G111" s="1027" t="str">
        <f>VLOOKUP(B111,'piano inv.riconvers.'!$D$40:$H$59,3,FALSE)</f>
        <v>G61J22000530008</v>
      </c>
      <c r="H111" s="1028"/>
      <c r="I111" s="116"/>
      <c r="J111" s="116"/>
      <c r="K111" s="1"/>
      <c r="L111" s="1148" t="s">
        <v>390</v>
      </c>
      <c r="M111" s="1149"/>
      <c r="N111" s="1027">
        <f>VLOOKUP(B111,'piano inv.riconvers.'!$D$40:$H$59,4,FALSE)</f>
        <v>0</v>
      </c>
      <c r="O111" s="1028"/>
      <c r="Q111" s="585" t="s">
        <v>391</v>
      </c>
      <c r="R111" s="142"/>
      <c r="T111" s="587" t="s">
        <v>392</v>
      </c>
      <c r="U111" s="555"/>
      <c r="V111" s="81"/>
    </row>
    <row r="112" spans="1:22" ht="15" thickBot="1" x14ac:dyDescent="0.4">
      <c r="A112" s="157"/>
      <c r="B112" s="114"/>
      <c r="C112" s="114"/>
      <c r="E112" s="115"/>
      <c r="F112" s="115"/>
      <c r="G112" s="116"/>
      <c r="H112" s="116"/>
      <c r="I112" s="116"/>
      <c r="J112" s="116"/>
      <c r="K112" s="1"/>
      <c r="L112" s="115"/>
      <c r="M112" s="115"/>
      <c r="N112" s="116"/>
      <c r="O112" s="116"/>
      <c r="Q112" s="117"/>
      <c r="T112" s="113"/>
      <c r="V112" s="158"/>
    </row>
    <row r="113" spans="1:22" ht="28.5" customHeight="1" thickBot="1" x14ac:dyDescent="0.4">
      <c r="A113" s="1170" t="s">
        <v>456</v>
      </c>
      <c r="B113" s="1171"/>
      <c r="C113" s="1171"/>
      <c r="D113" s="1172"/>
      <c r="E113" s="1034">
        <f>VLOOKUP(B111,'piano inv.riconvers.'!$D$40:$V$59,17,FALSE)</f>
        <v>0</v>
      </c>
      <c r="F113" s="1035"/>
      <c r="G113" s="1035"/>
      <c r="H113" s="1036"/>
      <c r="I113" s="166"/>
      <c r="J113" s="166"/>
      <c r="K113" s="1"/>
      <c r="L113" s="1173" t="s">
        <v>394</v>
      </c>
      <c r="M113" s="1174"/>
      <c r="N113" s="1034">
        <f>VLOOKUP(B111,'piano inv.riconvers.'!$D$40:$V$59,19,FALSE)</f>
        <v>0</v>
      </c>
      <c r="O113" s="1036"/>
      <c r="P113" s="141"/>
      <c r="Q113" s="586" t="s">
        <v>395</v>
      </c>
      <c r="R113" s="163">
        <f>N113+E113</f>
        <v>0</v>
      </c>
      <c r="S113" s="102"/>
      <c r="T113" s="587" t="s">
        <v>396</v>
      </c>
      <c r="U113" s="555"/>
      <c r="V113" s="158"/>
    </row>
    <row r="114" spans="1:22" ht="15" thickBot="1" x14ac:dyDescent="0.4">
      <c r="A114" s="164"/>
      <c r="B114" s="165"/>
      <c r="C114" s="165"/>
      <c r="D114" s="165"/>
      <c r="E114" s="166"/>
      <c r="F114" s="166"/>
      <c r="G114" s="166"/>
      <c r="H114" s="166"/>
      <c r="I114" s="166"/>
      <c r="J114" s="166"/>
      <c r="K114" s="1"/>
      <c r="L114" s="115"/>
      <c r="M114" s="115"/>
      <c r="N114" s="166"/>
      <c r="O114" s="166"/>
      <c r="P114" s="141"/>
      <c r="Q114" s="113"/>
      <c r="R114" s="141"/>
      <c r="S114" s="102"/>
      <c r="T114" s="113"/>
      <c r="U114" s="167"/>
      <c r="V114" s="81"/>
    </row>
    <row r="115" spans="1:22" ht="72.5" x14ac:dyDescent="0.35">
      <c r="A115" s="1159" t="s">
        <v>397</v>
      </c>
      <c r="B115" s="1160" t="s">
        <v>398</v>
      </c>
      <c r="C115" s="1160" t="s">
        <v>399</v>
      </c>
      <c r="D115" s="578" t="s">
        <v>400</v>
      </c>
      <c r="E115" s="579" t="s">
        <v>401</v>
      </c>
      <c r="F115" s="578" t="s">
        <v>402</v>
      </c>
      <c r="G115" s="578" t="s">
        <v>403</v>
      </c>
      <c r="H115" s="580" t="s">
        <v>457</v>
      </c>
      <c r="I115" s="580" t="s">
        <v>292</v>
      </c>
      <c r="J115" s="580" t="s">
        <v>458</v>
      </c>
      <c r="K115" s="580" t="s">
        <v>404</v>
      </c>
      <c r="L115" s="580" t="s">
        <v>405</v>
      </c>
      <c r="M115" s="579" t="s">
        <v>459</v>
      </c>
      <c r="N115" s="580" t="s">
        <v>407</v>
      </c>
      <c r="O115" s="580" t="s">
        <v>408</v>
      </c>
      <c r="P115" s="580" t="s">
        <v>409</v>
      </c>
      <c r="Q115" s="580" t="s">
        <v>410</v>
      </c>
      <c r="R115" s="580" t="s">
        <v>411</v>
      </c>
      <c r="S115" s="580" t="s">
        <v>412</v>
      </c>
      <c r="T115" s="580" t="s">
        <v>413</v>
      </c>
      <c r="U115" s="581" t="s">
        <v>415</v>
      </c>
      <c r="V115" s="159"/>
    </row>
    <row r="116" spans="1:22" ht="24.5" thickBot="1" x14ac:dyDescent="0.4">
      <c r="A116" s="1165"/>
      <c r="B116" s="1166"/>
      <c r="C116" s="1166"/>
      <c r="D116" s="582" t="s">
        <v>416</v>
      </c>
      <c r="E116" s="582" t="s">
        <v>417</v>
      </c>
      <c r="F116" s="582" t="s">
        <v>418</v>
      </c>
      <c r="G116" s="582" t="s">
        <v>418</v>
      </c>
      <c r="H116" s="582" t="s">
        <v>293</v>
      </c>
      <c r="I116" s="582" t="s">
        <v>460</v>
      </c>
      <c r="J116" s="582" t="s">
        <v>32</v>
      </c>
      <c r="K116" s="582" t="s">
        <v>419</v>
      </c>
      <c r="L116" s="582" t="s">
        <v>420</v>
      </c>
      <c r="M116" s="582" t="s">
        <v>421</v>
      </c>
      <c r="N116" s="582" t="s">
        <v>422</v>
      </c>
      <c r="O116" s="582" t="s">
        <v>421</v>
      </c>
      <c r="P116" s="582" t="s">
        <v>423</v>
      </c>
      <c r="Q116" s="582" t="s">
        <v>387</v>
      </c>
      <c r="R116" s="582" t="s">
        <v>424</v>
      </c>
      <c r="S116" s="582" t="s">
        <v>425</v>
      </c>
      <c r="T116" s="582" t="s">
        <v>426</v>
      </c>
      <c r="U116" s="583"/>
      <c r="V116" s="159"/>
    </row>
    <row r="117" spans="1:22" x14ac:dyDescent="0.35">
      <c r="A117" s="1167" t="str">
        <f>B111</f>
        <v>riconv. sub.m.1</v>
      </c>
      <c r="B117" s="588">
        <v>1</v>
      </c>
      <c r="C117" s="123"/>
      <c r="D117" s="124"/>
      <c r="E117" s="125"/>
      <c r="F117" s="123"/>
      <c r="G117" s="126"/>
      <c r="H117" s="127"/>
      <c r="I117" s="127"/>
      <c r="J117" s="127"/>
      <c r="K117" s="110"/>
      <c r="L117" s="130"/>
      <c r="M117" s="131"/>
      <c r="N117" s="110"/>
      <c r="O117" s="131"/>
      <c r="P117" s="179"/>
      <c r="Q117" s="179"/>
      <c r="R117" s="110"/>
      <c r="S117" s="110"/>
      <c r="T117" s="110"/>
      <c r="U117" s="376"/>
      <c r="V117" s="81"/>
    </row>
    <row r="118" spans="1:22" x14ac:dyDescent="0.35">
      <c r="A118" s="1168"/>
      <c r="B118" s="589">
        <v>2</v>
      </c>
      <c r="C118" s="119"/>
      <c r="D118" s="120"/>
      <c r="E118" s="112"/>
      <c r="F118" s="119"/>
      <c r="G118" s="121"/>
      <c r="H118" s="122"/>
      <c r="I118" s="122"/>
      <c r="J118" s="122"/>
      <c r="K118" s="111"/>
      <c r="L118" s="128"/>
      <c r="M118" s="129"/>
      <c r="N118" s="111"/>
      <c r="O118" s="129"/>
      <c r="P118" s="170"/>
      <c r="Q118" s="170"/>
      <c r="R118" s="111"/>
      <c r="S118" s="111" t="s">
        <v>427</v>
      </c>
      <c r="T118" s="111"/>
      <c r="U118" s="377"/>
      <c r="V118" s="81"/>
    </row>
    <row r="119" spans="1:22" x14ac:dyDescent="0.35">
      <c r="A119" s="1168"/>
      <c r="B119" s="589">
        <v>3</v>
      </c>
      <c r="C119" s="119"/>
      <c r="D119" s="120"/>
      <c r="E119" s="112"/>
      <c r="F119" s="119"/>
      <c r="G119" s="121"/>
      <c r="H119" s="122"/>
      <c r="I119" s="122"/>
      <c r="J119" s="122"/>
      <c r="K119" s="111"/>
      <c r="L119" s="128"/>
      <c r="M119" s="129"/>
      <c r="N119" s="111"/>
      <c r="O119" s="129"/>
      <c r="P119" s="170"/>
      <c r="Q119" s="170"/>
      <c r="R119" s="111"/>
      <c r="S119" s="111"/>
      <c r="T119" s="111"/>
      <c r="U119" s="377"/>
      <c r="V119" s="81"/>
    </row>
    <row r="120" spans="1:22" x14ac:dyDescent="0.35">
      <c r="A120" s="1168"/>
      <c r="B120" s="589">
        <v>4</v>
      </c>
      <c r="C120" s="119"/>
      <c r="D120" s="120"/>
      <c r="E120" s="112"/>
      <c r="F120" s="119"/>
      <c r="G120" s="119"/>
      <c r="H120" s="122"/>
      <c r="I120" s="122"/>
      <c r="J120" s="122"/>
      <c r="K120" s="111"/>
      <c r="L120" s="128"/>
      <c r="M120" s="129"/>
      <c r="N120" s="111"/>
      <c r="O120" s="129"/>
      <c r="P120" s="170"/>
      <c r="Q120" s="170"/>
      <c r="R120" s="111"/>
      <c r="S120" s="111"/>
      <c r="T120" s="111"/>
      <c r="U120" s="377"/>
      <c r="V120" s="81"/>
    </row>
    <row r="121" spans="1:22" x14ac:dyDescent="0.35">
      <c r="A121" s="1168"/>
      <c r="B121" s="589">
        <v>5</v>
      </c>
      <c r="C121" s="119"/>
      <c r="D121" s="120"/>
      <c r="E121" s="112"/>
      <c r="F121" s="119"/>
      <c r="G121" s="121"/>
      <c r="H121" s="122"/>
      <c r="I121" s="122"/>
      <c r="J121" s="122"/>
      <c r="K121" s="111"/>
      <c r="L121" s="128"/>
      <c r="M121" s="129"/>
      <c r="N121" s="111"/>
      <c r="O121" s="129"/>
      <c r="P121" s="170"/>
      <c r="Q121" s="170"/>
      <c r="R121" s="111"/>
      <c r="S121" s="111"/>
      <c r="T121" s="111"/>
      <c r="U121" s="377"/>
      <c r="V121" s="81"/>
    </row>
    <row r="122" spans="1:22" x14ac:dyDescent="0.35">
      <c r="A122" s="1168"/>
      <c r="B122" s="589">
        <v>6</v>
      </c>
      <c r="C122" s="119"/>
      <c r="D122" s="120"/>
      <c r="E122" s="112"/>
      <c r="F122" s="119"/>
      <c r="G122" s="121"/>
      <c r="H122" s="122"/>
      <c r="I122" s="122"/>
      <c r="J122" s="122"/>
      <c r="K122" s="111"/>
      <c r="L122" s="128"/>
      <c r="M122" s="129"/>
      <c r="N122" s="111"/>
      <c r="O122" s="129"/>
      <c r="P122" s="170"/>
      <c r="Q122" s="170"/>
      <c r="R122" s="111"/>
      <c r="S122" s="111"/>
      <c r="T122" s="111"/>
      <c r="U122" s="377"/>
      <c r="V122" s="81"/>
    </row>
    <row r="123" spans="1:22" x14ac:dyDescent="0.35">
      <c r="A123" s="1168"/>
      <c r="B123" s="589">
        <v>7</v>
      </c>
      <c r="C123" s="119"/>
      <c r="D123" s="120"/>
      <c r="E123" s="112"/>
      <c r="F123" s="119"/>
      <c r="G123" s="121"/>
      <c r="H123" s="122"/>
      <c r="I123" s="122"/>
      <c r="J123" s="122"/>
      <c r="K123" s="111"/>
      <c r="L123" s="128"/>
      <c r="M123" s="129"/>
      <c r="N123" s="111"/>
      <c r="O123" s="129"/>
      <c r="P123" s="170"/>
      <c r="Q123" s="170"/>
      <c r="R123" s="111"/>
      <c r="S123" s="111"/>
      <c r="T123" s="111"/>
      <c r="U123" s="377"/>
      <c r="V123" s="81"/>
    </row>
    <row r="124" spans="1:22" x14ac:dyDescent="0.35">
      <c r="A124" s="1168"/>
      <c r="B124" s="589">
        <v>8</v>
      </c>
      <c r="C124" s="119"/>
      <c r="D124" s="120"/>
      <c r="E124" s="112"/>
      <c r="F124" s="119"/>
      <c r="G124" s="121"/>
      <c r="H124" s="122"/>
      <c r="I124" s="122"/>
      <c r="J124" s="122"/>
      <c r="K124" s="111"/>
      <c r="L124" s="128"/>
      <c r="M124" s="129"/>
      <c r="N124" s="111"/>
      <c r="O124" s="129"/>
      <c r="P124" s="170"/>
      <c r="Q124" s="170"/>
      <c r="R124" s="111"/>
      <c r="S124" s="111"/>
      <c r="T124" s="111"/>
      <c r="U124" s="377"/>
      <c r="V124" s="81"/>
    </row>
    <row r="125" spans="1:22" x14ac:dyDescent="0.35">
      <c r="A125" s="1168"/>
      <c r="B125" s="589">
        <v>9</v>
      </c>
      <c r="C125" s="119"/>
      <c r="D125" s="120"/>
      <c r="E125" s="112"/>
      <c r="F125" s="119"/>
      <c r="G125" s="121"/>
      <c r="H125" s="122"/>
      <c r="I125" s="122"/>
      <c r="J125" s="122"/>
      <c r="K125" s="111"/>
      <c r="L125" s="128"/>
      <c r="M125" s="129"/>
      <c r="N125" s="111"/>
      <c r="O125" s="129"/>
      <c r="P125" s="170"/>
      <c r="Q125" s="170"/>
      <c r="R125" s="111"/>
      <c r="S125" s="111"/>
      <c r="T125" s="111"/>
      <c r="U125" s="377"/>
      <c r="V125" s="81"/>
    </row>
    <row r="126" spans="1:22" ht="15" thickBot="1" x14ac:dyDescent="0.4">
      <c r="A126" s="1169"/>
      <c r="B126" s="590">
        <v>10</v>
      </c>
      <c r="C126" s="147"/>
      <c r="D126" s="148"/>
      <c r="E126" s="149"/>
      <c r="F126" s="147"/>
      <c r="G126" s="150"/>
      <c r="H126" s="151"/>
      <c r="I126" s="151"/>
      <c r="J126" s="151"/>
      <c r="K126" s="152"/>
      <c r="L126" s="153"/>
      <c r="M126" s="154"/>
      <c r="N126" s="152"/>
      <c r="O126" s="154"/>
      <c r="P126" s="171"/>
      <c r="Q126" s="171"/>
      <c r="R126" s="152"/>
      <c r="S126" s="152"/>
      <c r="T126" s="152"/>
      <c r="U126" s="378"/>
      <c r="V126" s="81"/>
    </row>
    <row r="127" spans="1:22" ht="29.5" thickBot="1" x14ac:dyDescent="0.4">
      <c r="A127" s="144"/>
      <c r="B127" s="12"/>
      <c r="C127" s="12"/>
      <c r="D127" s="12"/>
      <c r="E127" s="551" t="s">
        <v>461</v>
      </c>
      <c r="F127" s="552">
        <f>COUNTA(F117:F126)</f>
        <v>0</v>
      </c>
      <c r="G127" s="553">
        <f>COUNTA(G117:G126)</f>
        <v>0</v>
      </c>
      <c r="H127" s="145"/>
      <c r="I127" s="145"/>
      <c r="J127" s="145"/>
      <c r="K127" s="145"/>
      <c r="L127" s="146"/>
      <c r="M127" s="145"/>
      <c r="N127" s="145"/>
      <c r="O127" s="155" t="s">
        <v>428</v>
      </c>
      <c r="P127" s="168">
        <f>SUM(P117:P126)</f>
        <v>0</v>
      </c>
      <c r="Q127" s="169">
        <f>SUM(Q117:Q126)</f>
        <v>0</v>
      </c>
      <c r="R127" s="12"/>
      <c r="T127" s="12"/>
      <c r="U127" s="143"/>
      <c r="V127" s="160"/>
    </row>
    <row r="128" spans="1:22" ht="15" thickBot="1" x14ac:dyDescent="0.4">
      <c r="A128" s="161"/>
      <c r="B128" s="85"/>
      <c r="C128" s="64"/>
      <c r="D128" s="64"/>
      <c r="E128" s="64"/>
      <c r="F128" s="85"/>
      <c r="G128" s="64"/>
      <c r="H128" s="64"/>
      <c r="I128" s="64"/>
      <c r="J128" s="64"/>
      <c r="K128" s="85"/>
      <c r="L128" s="85"/>
      <c r="M128" s="64"/>
      <c r="N128" s="64"/>
      <c r="O128" s="64"/>
      <c r="P128" s="64"/>
      <c r="Q128" s="64"/>
      <c r="R128" s="64"/>
      <c r="S128" s="64"/>
      <c r="T128" s="64"/>
      <c r="U128" s="64"/>
      <c r="V128" s="86"/>
    </row>
    <row r="129" spans="1:22" ht="15" thickBot="1" x14ac:dyDescent="0.4">
      <c r="A129" s="156"/>
      <c r="B129" s="36"/>
      <c r="C129" s="33"/>
      <c r="D129" s="33"/>
      <c r="E129" s="33"/>
      <c r="F129" s="36"/>
      <c r="G129" s="33"/>
      <c r="H129" s="33"/>
      <c r="I129" s="33"/>
      <c r="J129" s="33"/>
      <c r="K129" s="36"/>
      <c r="L129" s="36"/>
      <c r="M129" s="33"/>
      <c r="N129" s="33"/>
      <c r="O129" s="33"/>
      <c r="P129" s="33"/>
      <c r="Q129" s="33"/>
      <c r="R129" s="33"/>
      <c r="S129" s="33"/>
      <c r="T129" s="33"/>
      <c r="U129" s="33"/>
      <c r="V129" s="39"/>
    </row>
    <row r="130" spans="1:22" ht="27.5" thickBot="1" x14ac:dyDescent="0.4">
      <c r="A130" s="584" t="s">
        <v>9</v>
      </c>
      <c r="B130" s="1023" t="s">
        <v>296</v>
      </c>
      <c r="C130" s="1024"/>
      <c r="E130" s="1148" t="s">
        <v>389</v>
      </c>
      <c r="F130" s="1149"/>
      <c r="G130" s="1027" t="str">
        <f>VLOOKUP(B130,'piano inv.riconvers.'!$D$40:$H$59,3,FALSE)</f>
        <v>G61J22000530008</v>
      </c>
      <c r="H130" s="1028"/>
      <c r="I130" s="116"/>
      <c r="J130" s="116"/>
      <c r="K130" s="1"/>
      <c r="L130" s="1148" t="s">
        <v>390</v>
      </c>
      <c r="M130" s="1149"/>
      <c r="N130" s="1027">
        <f>VLOOKUP(B130,'piano inv.riconvers.'!$D$40:$H$59,4,FALSE)</f>
        <v>0</v>
      </c>
      <c r="O130" s="1028"/>
      <c r="Q130" s="585" t="s">
        <v>391</v>
      </c>
      <c r="R130" s="142"/>
      <c r="T130" s="587" t="s">
        <v>392</v>
      </c>
      <c r="U130" s="555"/>
      <c r="V130" s="81"/>
    </row>
    <row r="131" spans="1:22" ht="15" thickBot="1" x14ac:dyDescent="0.4">
      <c r="A131" s="157"/>
      <c r="B131" s="114"/>
      <c r="C131" s="114"/>
      <c r="E131" s="115"/>
      <c r="F131" s="115"/>
      <c r="G131" s="116"/>
      <c r="H131" s="116"/>
      <c r="I131" s="116"/>
      <c r="J131" s="116"/>
      <c r="K131" s="1"/>
      <c r="L131" s="115"/>
      <c r="M131" s="115"/>
      <c r="N131" s="116"/>
      <c r="O131" s="116"/>
      <c r="Q131" s="117"/>
      <c r="T131" s="113"/>
      <c r="V131" s="158"/>
    </row>
    <row r="132" spans="1:22" ht="28.5" customHeight="1" thickBot="1" x14ac:dyDescent="0.4">
      <c r="A132" s="1170" t="s">
        <v>456</v>
      </c>
      <c r="B132" s="1171"/>
      <c r="C132" s="1171"/>
      <c r="D132" s="1172"/>
      <c r="E132" s="1034">
        <f>VLOOKUP(B130,'piano inv.riconvers.'!$D$40:$V$59,17,FALSE)</f>
        <v>0</v>
      </c>
      <c r="F132" s="1035"/>
      <c r="G132" s="1035"/>
      <c r="H132" s="1036"/>
      <c r="I132" s="166"/>
      <c r="J132" s="166"/>
      <c r="K132" s="1"/>
      <c r="L132" s="1173" t="s">
        <v>394</v>
      </c>
      <c r="M132" s="1174"/>
      <c r="N132" s="1034">
        <f>VLOOKUP(B130,'piano inv.riconvers.'!$D$40:$V$59,19,FALSE)</f>
        <v>0</v>
      </c>
      <c r="O132" s="1036"/>
      <c r="P132" s="141"/>
      <c r="Q132" s="586" t="s">
        <v>395</v>
      </c>
      <c r="R132" s="163">
        <f>N132+E132</f>
        <v>0</v>
      </c>
      <c r="S132" s="102"/>
      <c r="T132" s="587" t="s">
        <v>396</v>
      </c>
      <c r="U132" s="555"/>
      <c r="V132" s="158"/>
    </row>
    <row r="133" spans="1:22" ht="15" thickBot="1" x14ac:dyDescent="0.4">
      <c r="A133" s="164"/>
      <c r="B133" s="165"/>
      <c r="C133" s="165"/>
      <c r="D133" s="165"/>
      <c r="E133" s="166"/>
      <c r="F133" s="166"/>
      <c r="G133" s="166"/>
      <c r="H133" s="166"/>
      <c r="I133" s="166"/>
      <c r="J133" s="166"/>
      <c r="K133" s="1"/>
      <c r="L133" s="115"/>
      <c r="M133" s="115"/>
      <c r="N133" s="166"/>
      <c r="O133" s="166"/>
      <c r="P133" s="141"/>
      <c r="Q133" s="113"/>
      <c r="R133" s="141"/>
      <c r="S133" s="102"/>
      <c r="T133" s="113"/>
      <c r="U133" s="167"/>
      <c r="V133" s="81"/>
    </row>
    <row r="134" spans="1:22" ht="72.5" x14ac:dyDescent="0.35">
      <c r="A134" s="1159" t="s">
        <v>397</v>
      </c>
      <c r="B134" s="1160" t="s">
        <v>398</v>
      </c>
      <c r="C134" s="1160" t="s">
        <v>399</v>
      </c>
      <c r="D134" s="578" t="s">
        <v>400</v>
      </c>
      <c r="E134" s="579" t="s">
        <v>401</v>
      </c>
      <c r="F134" s="578" t="s">
        <v>402</v>
      </c>
      <c r="G134" s="578" t="s">
        <v>403</v>
      </c>
      <c r="H134" s="580" t="s">
        <v>457</v>
      </c>
      <c r="I134" s="580" t="s">
        <v>292</v>
      </c>
      <c r="J134" s="580" t="s">
        <v>458</v>
      </c>
      <c r="K134" s="580" t="s">
        <v>404</v>
      </c>
      <c r="L134" s="580" t="s">
        <v>405</v>
      </c>
      <c r="M134" s="579" t="s">
        <v>459</v>
      </c>
      <c r="N134" s="580" t="s">
        <v>407</v>
      </c>
      <c r="O134" s="580" t="s">
        <v>408</v>
      </c>
      <c r="P134" s="580" t="s">
        <v>409</v>
      </c>
      <c r="Q134" s="580" t="s">
        <v>410</v>
      </c>
      <c r="R134" s="580" t="s">
        <v>411</v>
      </c>
      <c r="S134" s="580" t="s">
        <v>412</v>
      </c>
      <c r="T134" s="580" t="s">
        <v>413</v>
      </c>
      <c r="U134" s="581" t="s">
        <v>415</v>
      </c>
      <c r="V134" s="159"/>
    </row>
    <row r="135" spans="1:22" ht="24.5" thickBot="1" x14ac:dyDescent="0.4">
      <c r="A135" s="1165"/>
      <c r="B135" s="1166"/>
      <c r="C135" s="1166"/>
      <c r="D135" s="582" t="s">
        <v>416</v>
      </c>
      <c r="E135" s="582" t="s">
        <v>417</v>
      </c>
      <c r="F135" s="582" t="s">
        <v>418</v>
      </c>
      <c r="G135" s="582" t="s">
        <v>418</v>
      </c>
      <c r="H135" s="582" t="s">
        <v>293</v>
      </c>
      <c r="I135" s="582" t="s">
        <v>460</v>
      </c>
      <c r="J135" s="582" t="s">
        <v>32</v>
      </c>
      <c r="K135" s="582" t="s">
        <v>419</v>
      </c>
      <c r="L135" s="582" t="s">
        <v>420</v>
      </c>
      <c r="M135" s="582" t="s">
        <v>421</v>
      </c>
      <c r="N135" s="582" t="s">
        <v>422</v>
      </c>
      <c r="O135" s="582" t="s">
        <v>421</v>
      </c>
      <c r="P135" s="582" t="s">
        <v>423</v>
      </c>
      <c r="Q135" s="582" t="s">
        <v>387</v>
      </c>
      <c r="R135" s="582" t="s">
        <v>424</v>
      </c>
      <c r="S135" s="582" t="s">
        <v>425</v>
      </c>
      <c r="T135" s="582" t="s">
        <v>426</v>
      </c>
      <c r="U135" s="583"/>
      <c r="V135" s="159"/>
    </row>
    <row r="136" spans="1:22" x14ac:dyDescent="0.35">
      <c r="A136" s="1167" t="str">
        <f>B130</f>
        <v>riconv. sub.m.1</v>
      </c>
      <c r="B136" s="588">
        <v>1</v>
      </c>
      <c r="C136" s="123"/>
      <c r="D136" s="124"/>
      <c r="E136" s="125"/>
      <c r="F136" s="123"/>
      <c r="G136" s="126"/>
      <c r="H136" s="127"/>
      <c r="I136" s="127"/>
      <c r="J136" s="127"/>
      <c r="K136" s="110"/>
      <c r="L136" s="130"/>
      <c r="M136" s="131"/>
      <c r="N136" s="110"/>
      <c r="O136" s="131"/>
      <c r="P136" s="179"/>
      <c r="Q136" s="179"/>
      <c r="R136" s="110"/>
      <c r="S136" s="110"/>
      <c r="T136" s="110"/>
      <c r="U136" s="376"/>
      <c r="V136" s="81"/>
    </row>
    <row r="137" spans="1:22" x14ac:dyDescent="0.35">
      <c r="A137" s="1168"/>
      <c r="B137" s="589">
        <v>2</v>
      </c>
      <c r="C137" s="119"/>
      <c r="D137" s="120"/>
      <c r="E137" s="112"/>
      <c r="F137" s="119"/>
      <c r="G137" s="121"/>
      <c r="H137" s="122"/>
      <c r="I137" s="122"/>
      <c r="J137" s="122"/>
      <c r="K137" s="111"/>
      <c r="L137" s="128"/>
      <c r="M137" s="129"/>
      <c r="N137" s="111"/>
      <c r="O137" s="129"/>
      <c r="P137" s="170"/>
      <c r="Q137" s="170"/>
      <c r="R137" s="111"/>
      <c r="S137" s="111" t="s">
        <v>427</v>
      </c>
      <c r="T137" s="111"/>
      <c r="U137" s="377"/>
      <c r="V137" s="81"/>
    </row>
    <row r="138" spans="1:22" x14ac:dyDescent="0.35">
      <c r="A138" s="1168"/>
      <c r="B138" s="589">
        <v>3</v>
      </c>
      <c r="C138" s="119"/>
      <c r="D138" s="120"/>
      <c r="E138" s="112"/>
      <c r="F138" s="119"/>
      <c r="G138" s="121"/>
      <c r="H138" s="122"/>
      <c r="I138" s="122"/>
      <c r="J138" s="122"/>
      <c r="K138" s="111"/>
      <c r="L138" s="128"/>
      <c r="M138" s="129"/>
      <c r="N138" s="111"/>
      <c r="O138" s="129"/>
      <c r="P138" s="170"/>
      <c r="Q138" s="170"/>
      <c r="R138" s="111"/>
      <c r="S138" s="111"/>
      <c r="T138" s="111"/>
      <c r="U138" s="377"/>
      <c r="V138" s="81"/>
    </row>
    <row r="139" spans="1:22" x14ac:dyDescent="0.35">
      <c r="A139" s="1168"/>
      <c r="B139" s="589">
        <v>4</v>
      </c>
      <c r="C139" s="119"/>
      <c r="D139" s="120"/>
      <c r="E139" s="112"/>
      <c r="F139" s="119"/>
      <c r="G139" s="119"/>
      <c r="H139" s="122"/>
      <c r="I139" s="122"/>
      <c r="J139" s="122"/>
      <c r="K139" s="111"/>
      <c r="L139" s="128"/>
      <c r="M139" s="129"/>
      <c r="N139" s="111"/>
      <c r="O139" s="129"/>
      <c r="P139" s="170"/>
      <c r="Q139" s="170"/>
      <c r="R139" s="111"/>
      <c r="S139" s="111"/>
      <c r="T139" s="111"/>
      <c r="U139" s="377"/>
      <c r="V139" s="81"/>
    </row>
    <row r="140" spans="1:22" x14ac:dyDescent="0.35">
      <c r="A140" s="1168"/>
      <c r="B140" s="589">
        <v>5</v>
      </c>
      <c r="C140" s="119"/>
      <c r="D140" s="120"/>
      <c r="E140" s="112"/>
      <c r="F140" s="119"/>
      <c r="G140" s="121"/>
      <c r="H140" s="122"/>
      <c r="I140" s="122"/>
      <c r="J140" s="122"/>
      <c r="K140" s="111"/>
      <c r="L140" s="128"/>
      <c r="M140" s="129"/>
      <c r="N140" s="111"/>
      <c r="O140" s="129"/>
      <c r="P140" s="170"/>
      <c r="Q140" s="170"/>
      <c r="R140" s="111"/>
      <c r="S140" s="111"/>
      <c r="T140" s="111"/>
      <c r="U140" s="377"/>
      <c r="V140" s="81"/>
    </row>
    <row r="141" spans="1:22" x14ac:dyDescent="0.35">
      <c r="A141" s="1168"/>
      <c r="B141" s="589">
        <v>6</v>
      </c>
      <c r="C141" s="119"/>
      <c r="D141" s="120"/>
      <c r="E141" s="112"/>
      <c r="F141" s="119"/>
      <c r="G141" s="121"/>
      <c r="H141" s="122"/>
      <c r="I141" s="122"/>
      <c r="J141" s="122"/>
      <c r="K141" s="111"/>
      <c r="L141" s="128"/>
      <c r="M141" s="129"/>
      <c r="N141" s="111"/>
      <c r="O141" s="129"/>
      <c r="P141" s="170"/>
      <c r="Q141" s="170"/>
      <c r="R141" s="111"/>
      <c r="S141" s="111"/>
      <c r="T141" s="111"/>
      <c r="U141" s="377"/>
      <c r="V141" s="81"/>
    </row>
    <row r="142" spans="1:22" x14ac:dyDescent="0.35">
      <c r="A142" s="1168"/>
      <c r="B142" s="589">
        <v>7</v>
      </c>
      <c r="C142" s="119"/>
      <c r="D142" s="120"/>
      <c r="E142" s="112"/>
      <c r="F142" s="119"/>
      <c r="G142" s="121"/>
      <c r="H142" s="122"/>
      <c r="I142" s="122"/>
      <c r="J142" s="122"/>
      <c r="K142" s="111"/>
      <c r="L142" s="128"/>
      <c r="M142" s="129"/>
      <c r="N142" s="111"/>
      <c r="O142" s="129"/>
      <c r="P142" s="170"/>
      <c r="Q142" s="170"/>
      <c r="R142" s="111"/>
      <c r="S142" s="111"/>
      <c r="T142" s="111"/>
      <c r="U142" s="377"/>
      <c r="V142" s="81"/>
    </row>
    <row r="143" spans="1:22" x14ac:dyDescent="0.35">
      <c r="A143" s="1168"/>
      <c r="B143" s="589">
        <v>8</v>
      </c>
      <c r="C143" s="119"/>
      <c r="D143" s="120"/>
      <c r="E143" s="112"/>
      <c r="F143" s="119"/>
      <c r="G143" s="121"/>
      <c r="H143" s="122"/>
      <c r="I143" s="122"/>
      <c r="J143" s="122"/>
      <c r="K143" s="111"/>
      <c r="L143" s="128"/>
      <c r="M143" s="129"/>
      <c r="N143" s="111"/>
      <c r="O143" s="129"/>
      <c r="P143" s="170"/>
      <c r="Q143" s="170"/>
      <c r="R143" s="111"/>
      <c r="S143" s="111"/>
      <c r="T143" s="111"/>
      <c r="U143" s="377"/>
      <c r="V143" s="81"/>
    </row>
    <row r="144" spans="1:22" x14ac:dyDescent="0.35">
      <c r="A144" s="1168"/>
      <c r="B144" s="589">
        <v>9</v>
      </c>
      <c r="C144" s="119"/>
      <c r="D144" s="120"/>
      <c r="E144" s="112"/>
      <c r="F144" s="119"/>
      <c r="G144" s="121"/>
      <c r="H144" s="122"/>
      <c r="I144" s="122"/>
      <c r="J144" s="122"/>
      <c r="K144" s="111"/>
      <c r="L144" s="128"/>
      <c r="M144" s="129"/>
      <c r="N144" s="111"/>
      <c r="O144" s="129"/>
      <c r="P144" s="170"/>
      <c r="Q144" s="170"/>
      <c r="R144" s="111"/>
      <c r="S144" s="111"/>
      <c r="T144" s="111"/>
      <c r="U144" s="377"/>
      <c r="V144" s="81"/>
    </row>
    <row r="145" spans="1:22" ht="15" thickBot="1" x14ac:dyDescent="0.4">
      <c r="A145" s="1169"/>
      <c r="B145" s="590">
        <v>10</v>
      </c>
      <c r="C145" s="147"/>
      <c r="D145" s="148"/>
      <c r="E145" s="149"/>
      <c r="F145" s="147"/>
      <c r="G145" s="150"/>
      <c r="H145" s="151"/>
      <c r="I145" s="151"/>
      <c r="J145" s="151"/>
      <c r="K145" s="152"/>
      <c r="L145" s="153"/>
      <c r="M145" s="154"/>
      <c r="N145" s="152"/>
      <c r="O145" s="154"/>
      <c r="P145" s="171"/>
      <c r="Q145" s="171"/>
      <c r="R145" s="152"/>
      <c r="S145" s="152"/>
      <c r="T145" s="152"/>
      <c r="U145" s="378"/>
      <c r="V145" s="81"/>
    </row>
    <row r="146" spans="1:22" ht="29.5" thickBot="1" x14ac:dyDescent="0.4">
      <c r="A146" s="144"/>
      <c r="B146" s="12"/>
      <c r="C146" s="12"/>
      <c r="D146" s="12"/>
      <c r="E146" s="551" t="s">
        <v>461</v>
      </c>
      <c r="F146" s="552">
        <f>COUNTA(F136:F145)</f>
        <v>0</v>
      </c>
      <c r="G146" s="553">
        <f>COUNTA(G136:G145)</f>
        <v>0</v>
      </c>
      <c r="H146" s="145"/>
      <c r="I146" s="145"/>
      <c r="J146" s="145"/>
      <c r="K146" s="145"/>
      <c r="L146" s="146"/>
      <c r="M146" s="145"/>
      <c r="N146" s="145"/>
      <c r="O146" s="155" t="s">
        <v>428</v>
      </c>
      <c r="P146" s="168">
        <f>SUM(P136:P145)</f>
        <v>0</v>
      </c>
      <c r="Q146" s="169">
        <f>SUM(Q136:Q145)</f>
        <v>0</v>
      </c>
      <c r="R146" s="12"/>
      <c r="T146" s="12"/>
      <c r="U146" s="143"/>
      <c r="V146" s="160"/>
    </row>
    <row r="147" spans="1:22" ht="15" thickBot="1" x14ac:dyDescent="0.4">
      <c r="A147" s="161"/>
      <c r="B147" s="85"/>
      <c r="C147" s="64"/>
      <c r="D147" s="64"/>
      <c r="E147" s="64"/>
      <c r="F147" s="85"/>
      <c r="G147" s="64"/>
      <c r="H147" s="64"/>
      <c r="I147" s="64"/>
      <c r="J147" s="64"/>
      <c r="K147" s="85"/>
      <c r="L147" s="85"/>
      <c r="M147" s="64"/>
      <c r="N147" s="64"/>
      <c r="O147" s="64"/>
      <c r="P147" s="64"/>
      <c r="Q147" s="64"/>
      <c r="R147" s="64"/>
      <c r="S147" s="64"/>
      <c r="T147" s="64"/>
      <c r="U147" s="64"/>
      <c r="V147" s="86"/>
    </row>
    <row r="148" spans="1:22" ht="15" thickBot="1" x14ac:dyDescent="0.4">
      <c r="A148" s="156"/>
      <c r="B148" s="36"/>
      <c r="C148" s="33"/>
      <c r="D148" s="33"/>
      <c r="E148" s="33"/>
      <c r="F148" s="36"/>
      <c r="G148" s="33"/>
      <c r="H148" s="33"/>
      <c r="I148" s="33"/>
      <c r="J148" s="33"/>
      <c r="K148" s="36"/>
      <c r="L148" s="36"/>
      <c r="M148" s="33"/>
      <c r="N148" s="33"/>
      <c r="O148" s="33"/>
      <c r="P148" s="33"/>
      <c r="Q148" s="33"/>
      <c r="R148" s="33"/>
      <c r="S148" s="33"/>
      <c r="T148" s="33"/>
      <c r="U148" s="33"/>
      <c r="V148" s="39"/>
    </row>
    <row r="149" spans="1:22" ht="27.5" thickBot="1" x14ac:dyDescent="0.4">
      <c r="A149" s="584" t="s">
        <v>9</v>
      </c>
      <c r="B149" s="1023" t="s">
        <v>296</v>
      </c>
      <c r="C149" s="1024"/>
      <c r="E149" s="1148" t="s">
        <v>389</v>
      </c>
      <c r="F149" s="1149"/>
      <c r="G149" s="1027" t="str">
        <f>VLOOKUP(B149,'piano inv.riconvers.'!$D$40:$H$59,3,FALSE)</f>
        <v>G61J22000530008</v>
      </c>
      <c r="H149" s="1028"/>
      <c r="I149" s="116"/>
      <c r="J149" s="116"/>
      <c r="K149" s="1"/>
      <c r="L149" s="1148" t="s">
        <v>390</v>
      </c>
      <c r="M149" s="1149"/>
      <c r="N149" s="1027">
        <f>VLOOKUP(B149,'piano inv.riconvers.'!$D$40:$H$59,4,FALSE)</f>
        <v>0</v>
      </c>
      <c r="O149" s="1028"/>
      <c r="Q149" s="585" t="s">
        <v>391</v>
      </c>
      <c r="R149" s="142"/>
      <c r="T149" s="587" t="s">
        <v>392</v>
      </c>
      <c r="U149" s="555"/>
      <c r="V149" s="81"/>
    </row>
    <row r="150" spans="1:22" ht="15" thickBot="1" x14ac:dyDescent="0.4">
      <c r="A150" s="157"/>
      <c r="B150" s="114"/>
      <c r="C150" s="114"/>
      <c r="E150" s="115"/>
      <c r="F150" s="115"/>
      <c r="G150" s="116"/>
      <c r="H150" s="116"/>
      <c r="I150" s="116"/>
      <c r="J150" s="116"/>
      <c r="K150" s="1"/>
      <c r="L150" s="115"/>
      <c r="M150" s="115"/>
      <c r="N150" s="116"/>
      <c r="O150" s="116"/>
      <c r="Q150" s="117"/>
      <c r="T150" s="113"/>
      <c r="V150" s="158"/>
    </row>
    <row r="151" spans="1:22" ht="28.5" customHeight="1" thickBot="1" x14ac:dyDescent="0.4">
      <c r="A151" s="1170" t="s">
        <v>456</v>
      </c>
      <c r="B151" s="1171"/>
      <c r="C151" s="1171"/>
      <c r="D151" s="1172"/>
      <c r="E151" s="1034">
        <f>VLOOKUP(B149,'piano inv.riconvers.'!$D$40:$V$59,17,FALSE)</f>
        <v>0</v>
      </c>
      <c r="F151" s="1035"/>
      <c r="G151" s="1035"/>
      <c r="H151" s="1036"/>
      <c r="I151" s="166"/>
      <c r="J151" s="166"/>
      <c r="K151" s="1"/>
      <c r="L151" s="1173" t="s">
        <v>394</v>
      </c>
      <c r="M151" s="1174"/>
      <c r="N151" s="1034">
        <f>VLOOKUP(B149,'piano inv.riconvers.'!$D$40:$V$59,19,FALSE)</f>
        <v>0</v>
      </c>
      <c r="O151" s="1036"/>
      <c r="P151" s="141"/>
      <c r="Q151" s="586" t="s">
        <v>395</v>
      </c>
      <c r="R151" s="163">
        <f>N151+E151</f>
        <v>0</v>
      </c>
      <c r="S151" s="102"/>
      <c r="T151" s="587" t="s">
        <v>396</v>
      </c>
      <c r="U151" s="555"/>
      <c r="V151" s="158"/>
    </row>
    <row r="152" spans="1:22" ht="15" thickBot="1" x14ac:dyDescent="0.4">
      <c r="A152" s="164"/>
      <c r="B152" s="165"/>
      <c r="C152" s="165"/>
      <c r="D152" s="165"/>
      <c r="E152" s="166"/>
      <c r="F152" s="166"/>
      <c r="G152" s="166"/>
      <c r="H152" s="166"/>
      <c r="I152" s="166"/>
      <c r="J152" s="166"/>
      <c r="K152" s="1"/>
      <c r="L152" s="115"/>
      <c r="M152" s="115"/>
      <c r="N152" s="166"/>
      <c r="O152" s="166"/>
      <c r="P152" s="141"/>
      <c r="Q152" s="113"/>
      <c r="R152" s="141"/>
      <c r="S152" s="102"/>
      <c r="T152" s="113"/>
      <c r="U152" s="167"/>
      <c r="V152" s="81"/>
    </row>
    <row r="153" spans="1:22" ht="72.5" x14ac:dyDescent="0.35">
      <c r="A153" s="1159" t="s">
        <v>397</v>
      </c>
      <c r="B153" s="1160" t="s">
        <v>398</v>
      </c>
      <c r="C153" s="1160" t="s">
        <v>399</v>
      </c>
      <c r="D153" s="578" t="s">
        <v>400</v>
      </c>
      <c r="E153" s="579" t="s">
        <v>401</v>
      </c>
      <c r="F153" s="578" t="s">
        <v>402</v>
      </c>
      <c r="G153" s="578" t="s">
        <v>403</v>
      </c>
      <c r="H153" s="580" t="s">
        <v>457</v>
      </c>
      <c r="I153" s="580" t="s">
        <v>292</v>
      </c>
      <c r="J153" s="580" t="s">
        <v>458</v>
      </c>
      <c r="K153" s="580" t="s">
        <v>404</v>
      </c>
      <c r="L153" s="580" t="s">
        <v>405</v>
      </c>
      <c r="M153" s="579" t="s">
        <v>459</v>
      </c>
      <c r="N153" s="580" t="s">
        <v>407</v>
      </c>
      <c r="O153" s="580" t="s">
        <v>408</v>
      </c>
      <c r="P153" s="580" t="s">
        <v>409</v>
      </c>
      <c r="Q153" s="580" t="s">
        <v>410</v>
      </c>
      <c r="R153" s="580" t="s">
        <v>411</v>
      </c>
      <c r="S153" s="580" t="s">
        <v>412</v>
      </c>
      <c r="T153" s="580" t="s">
        <v>413</v>
      </c>
      <c r="U153" s="581" t="s">
        <v>415</v>
      </c>
      <c r="V153" s="159"/>
    </row>
    <row r="154" spans="1:22" ht="24.5" thickBot="1" x14ac:dyDescent="0.4">
      <c r="A154" s="1165"/>
      <c r="B154" s="1166"/>
      <c r="C154" s="1166"/>
      <c r="D154" s="582" t="s">
        <v>416</v>
      </c>
      <c r="E154" s="582" t="s">
        <v>417</v>
      </c>
      <c r="F154" s="582" t="s">
        <v>418</v>
      </c>
      <c r="G154" s="582" t="s">
        <v>418</v>
      </c>
      <c r="H154" s="582" t="s">
        <v>293</v>
      </c>
      <c r="I154" s="582" t="s">
        <v>460</v>
      </c>
      <c r="J154" s="582" t="s">
        <v>32</v>
      </c>
      <c r="K154" s="582" t="s">
        <v>419</v>
      </c>
      <c r="L154" s="582" t="s">
        <v>420</v>
      </c>
      <c r="M154" s="582" t="s">
        <v>421</v>
      </c>
      <c r="N154" s="582" t="s">
        <v>422</v>
      </c>
      <c r="O154" s="582" t="s">
        <v>421</v>
      </c>
      <c r="P154" s="582" t="s">
        <v>423</v>
      </c>
      <c r="Q154" s="582" t="s">
        <v>387</v>
      </c>
      <c r="R154" s="582" t="s">
        <v>424</v>
      </c>
      <c r="S154" s="582" t="s">
        <v>425</v>
      </c>
      <c r="T154" s="582" t="s">
        <v>426</v>
      </c>
      <c r="U154" s="583"/>
      <c r="V154" s="159"/>
    </row>
    <row r="155" spans="1:22" x14ac:dyDescent="0.35">
      <c r="A155" s="1167" t="str">
        <f>B149</f>
        <v>riconv. sub.m.1</v>
      </c>
      <c r="B155" s="588">
        <v>1</v>
      </c>
      <c r="C155" s="123"/>
      <c r="D155" s="124"/>
      <c r="E155" s="125"/>
      <c r="F155" s="123"/>
      <c r="G155" s="126"/>
      <c r="H155" s="127"/>
      <c r="I155" s="127"/>
      <c r="J155" s="127"/>
      <c r="K155" s="110"/>
      <c r="L155" s="130"/>
      <c r="M155" s="131"/>
      <c r="N155" s="110"/>
      <c r="O155" s="131"/>
      <c r="P155" s="179"/>
      <c r="Q155" s="179"/>
      <c r="R155" s="110"/>
      <c r="S155" s="110"/>
      <c r="T155" s="110"/>
      <c r="U155" s="376"/>
      <c r="V155" s="81"/>
    </row>
    <row r="156" spans="1:22" x14ac:dyDescent="0.35">
      <c r="A156" s="1168"/>
      <c r="B156" s="589">
        <v>2</v>
      </c>
      <c r="C156" s="119"/>
      <c r="D156" s="120"/>
      <c r="E156" s="112"/>
      <c r="F156" s="119"/>
      <c r="G156" s="121"/>
      <c r="H156" s="122"/>
      <c r="I156" s="122"/>
      <c r="J156" s="122"/>
      <c r="K156" s="111"/>
      <c r="L156" s="128"/>
      <c r="M156" s="129"/>
      <c r="N156" s="111"/>
      <c r="O156" s="129"/>
      <c r="P156" s="170"/>
      <c r="Q156" s="170"/>
      <c r="R156" s="111"/>
      <c r="S156" s="111" t="s">
        <v>427</v>
      </c>
      <c r="T156" s="111"/>
      <c r="U156" s="377"/>
      <c r="V156" s="81"/>
    </row>
    <row r="157" spans="1:22" x14ac:dyDescent="0.35">
      <c r="A157" s="1168"/>
      <c r="B157" s="589">
        <v>3</v>
      </c>
      <c r="C157" s="119"/>
      <c r="D157" s="120"/>
      <c r="E157" s="112"/>
      <c r="F157" s="119"/>
      <c r="G157" s="121"/>
      <c r="H157" s="122"/>
      <c r="I157" s="122"/>
      <c r="J157" s="122"/>
      <c r="K157" s="111"/>
      <c r="L157" s="128"/>
      <c r="M157" s="129"/>
      <c r="N157" s="111"/>
      <c r="O157" s="129"/>
      <c r="P157" s="170"/>
      <c r="Q157" s="170"/>
      <c r="R157" s="111"/>
      <c r="S157" s="111"/>
      <c r="T157" s="111"/>
      <c r="U157" s="377"/>
      <c r="V157" s="81"/>
    </row>
    <row r="158" spans="1:22" x14ac:dyDescent="0.35">
      <c r="A158" s="1168"/>
      <c r="B158" s="589">
        <v>4</v>
      </c>
      <c r="C158" s="119"/>
      <c r="D158" s="120"/>
      <c r="E158" s="112"/>
      <c r="F158" s="119"/>
      <c r="G158" s="119"/>
      <c r="H158" s="122"/>
      <c r="I158" s="122"/>
      <c r="J158" s="122"/>
      <c r="K158" s="111"/>
      <c r="L158" s="128"/>
      <c r="M158" s="129"/>
      <c r="N158" s="111"/>
      <c r="O158" s="129"/>
      <c r="P158" s="170"/>
      <c r="Q158" s="170"/>
      <c r="R158" s="111"/>
      <c r="S158" s="111"/>
      <c r="T158" s="111"/>
      <c r="U158" s="377"/>
      <c r="V158" s="81"/>
    </row>
    <row r="159" spans="1:22" x14ac:dyDescent="0.35">
      <c r="A159" s="1168"/>
      <c r="B159" s="589">
        <v>5</v>
      </c>
      <c r="C159" s="119"/>
      <c r="D159" s="120"/>
      <c r="E159" s="112"/>
      <c r="F159" s="119"/>
      <c r="G159" s="121"/>
      <c r="H159" s="122"/>
      <c r="I159" s="122"/>
      <c r="J159" s="122"/>
      <c r="K159" s="111"/>
      <c r="L159" s="128"/>
      <c r="M159" s="129"/>
      <c r="N159" s="111"/>
      <c r="O159" s="129"/>
      <c r="P159" s="170"/>
      <c r="Q159" s="170"/>
      <c r="R159" s="111"/>
      <c r="S159" s="111"/>
      <c r="T159" s="111"/>
      <c r="U159" s="377"/>
      <c r="V159" s="81"/>
    </row>
    <row r="160" spans="1:22" x14ac:dyDescent="0.35">
      <c r="A160" s="1168"/>
      <c r="B160" s="589">
        <v>6</v>
      </c>
      <c r="C160" s="119"/>
      <c r="D160" s="120"/>
      <c r="E160" s="112"/>
      <c r="F160" s="119"/>
      <c r="G160" s="121"/>
      <c r="H160" s="122"/>
      <c r="I160" s="122"/>
      <c r="J160" s="122"/>
      <c r="K160" s="111"/>
      <c r="L160" s="128"/>
      <c r="M160" s="129"/>
      <c r="N160" s="111"/>
      <c r="O160" s="129"/>
      <c r="P160" s="170"/>
      <c r="Q160" s="170"/>
      <c r="R160" s="111"/>
      <c r="S160" s="111"/>
      <c r="T160" s="111"/>
      <c r="U160" s="377"/>
      <c r="V160" s="81"/>
    </row>
    <row r="161" spans="1:22" x14ac:dyDescent="0.35">
      <c r="A161" s="1168"/>
      <c r="B161" s="589">
        <v>7</v>
      </c>
      <c r="C161" s="119"/>
      <c r="D161" s="120"/>
      <c r="E161" s="112"/>
      <c r="F161" s="119"/>
      <c r="G161" s="121"/>
      <c r="H161" s="122"/>
      <c r="I161" s="122"/>
      <c r="J161" s="122"/>
      <c r="K161" s="111"/>
      <c r="L161" s="128"/>
      <c r="M161" s="129"/>
      <c r="N161" s="111"/>
      <c r="O161" s="129"/>
      <c r="P161" s="170"/>
      <c r="Q161" s="170"/>
      <c r="R161" s="111"/>
      <c r="S161" s="111"/>
      <c r="T161" s="111"/>
      <c r="U161" s="377"/>
      <c r="V161" s="81"/>
    </row>
    <row r="162" spans="1:22" x14ac:dyDescent="0.35">
      <c r="A162" s="1168"/>
      <c r="B162" s="589">
        <v>8</v>
      </c>
      <c r="C162" s="119"/>
      <c r="D162" s="120"/>
      <c r="E162" s="112"/>
      <c r="F162" s="119"/>
      <c r="G162" s="121"/>
      <c r="H162" s="122"/>
      <c r="I162" s="122"/>
      <c r="J162" s="122"/>
      <c r="K162" s="111"/>
      <c r="L162" s="128"/>
      <c r="M162" s="129"/>
      <c r="N162" s="111"/>
      <c r="O162" s="129"/>
      <c r="P162" s="170"/>
      <c r="Q162" s="170"/>
      <c r="R162" s="111"/>
      <c r="S162" s="111"/>
      <c r="T162" s="111"/>
      <c r="U162" s="377"/>
      <c r="V162" s="81"/>
    </row>
    <row r="163" spans="1:22" x14ac:dyDescent="0.35">
      <c r="A163" s="1168"/>
      <c r="B163" s="589">
        <v>9</v>
      </c>
      <c r="C163" s="119"/>
      <c r="D163" s="120"/>
      <c r="E163" s="112"/>
      <c r="F163" s="119"/>
      <c r="G163" s="121"/>
      <c r="H163" s="122"/>
      <c r="I163" s="122"/>
      <c r="J163" s="122"/>
      <c r="K163" s="111"/>
      <c r="L163" s="128"/>
      <c r="M163" s="129"/>
      <c r="N163" s="111"/>
      <c r="O163" s="129"/>
      <c r="P163" s="170"/>
      <c r="Q163" s="170"/>
      <c r="R163" s="111"/>
      <c r="S163" s="111"/>
      <c r="T163" s="111"/>
      <c r="U163" s="377"/>
      <c r="V163" s="81"/>
    </row>
    <row r="164" spans="1:22" ht="15" thickBot="1" x14ac:dyDescent="0.4">
      <c r="A164" s="1169"/>
      <c r="B164" s="590">
        <v>10</v>
      </c>
      <c r="C164" s="147"/>
      <c r="D164" s="148"/>
      <c r="E164" s="149"/>
      <c r="F164" s="147"/>
      <c r="G164" s="150"/>
      <c r="H164" s="151"/>
      <c r="I164" s="151"/>
      <c r="J164" s="151"/>
      <c r="K164" s="152"/>
      <c r="L164" s="153"/>
      <c r="M164" s="154"/>
      <c r="N164" s="152"/>
      <c r="O164" s="154"/>
      <c r="P164" s="171"/>
      <c r="Q164" s="171"/>
      <c r="R164" s="152"/>
      <c r="S164" s="152"/>
      <c r="T164" s="152"/>
      <c r="U164" s="378"/>
      <c r="V164" s="81"/>
    </row>
    <row r="165" spans="1:22" ht="29.5" thickBot="1" x14ac:dyDescent="0.4">
      <c r="A165" s="144"/>
      <c r="B165" s="12"/>
      <c r="C165" s="12"/>
      <c r="D165" s="12"/>
      <c r="E165" s="551" t="s">
        <v>461</v>
      </c>
      <c r="F165" s="552">
        <f>COUNTA(F155:F164)</f>
        <v>0</v>
      </c>
      <c r="G165" s="553">
        <f>COUNTA(G155:G164)</f>
        <v>0</v>
      </c>
      <c r="H165" s="145"/>
      <c r="I165" s="145"/>
      <c r="J165" s="145"/>
      <c r="K165" s="145"/>
      <c r="L165" s="146"/>
      <c r="M165" s="145"/>
      <c r="N165" s="145"/>
      <c r="O165" s="155" t="s">
        <v>428</v>
      </c>
      <c r="P165" s="168">
        <f>SUM(P155:P164)</f>
        <v>0</v>
      </c>
      <c r="Q165" s="169">
        <f>SUM(Q155:Q164)</f>
        <v>0</v>
      </c>
      <c r="R165" s="12"/>
      <c r="T165" s="12"/>
      <c r="U165" s="143"/>
      <c r="V165" s="160"/>
    </row>
    <row r="166" spans="1:22" ht="15" thickBot="1" x14ac:dyDescent="0.4">
      <c r="A166" s="161"/>
      <c r="B166" s="85"/>
      <c r="C166" s="64"/>
      <c r="D166" s="64"/>
      <c r="E166" s="64"/>
      <c r="F166" s="85"/>
      <c r="G166" s="64"/>
      <c r="H166" s="64"/>
      <c r="I166" s="64"/>
      <c r="J166" s="64"/>
      <c r="K166" s="85"/>
      <c r="L166" s="85"/>
      <c r="M166" s="64"/>
      <c r="N166" s="64"/>
      <c r="O166" s="64"/>
      <c r="P166" s="64"/>
      <c r="Q166" s="64"/>
      <c r="R166" s="64"/>
      <c r="S166" s="64"/>
      <c r="T166" s="64"/>
      <c r="U166" s="64"/>
      <c r="V166" s="86"/>
    </row>
    <row r="167" spans="1:22" ht="15" thickBot="1" x14ac:dyDescent="0.4">
      <c r="A167" s="156"/>
      <c r="B167" s="36"/>
      <c r="C167" s="33"/>
      <c r="D167" s="33"/>
      <c r="E167" s="33"/>
      <c r="F167" s="36"/>
      <c r="G167" s="33"/>
      <c r="H167" s="33"/>
      <c r="I167" s="33"/>
      <c r="J167" s="33"/>
      <c r="K167" s="36"/>
      <c r="L167" s="36"/>
      <c r="M167" s="33"/>
      <c r="N167" s="33"/>
      <c r="O167" s="33"/>
      <c r="P167" s="33"/>
      <c r="Q167" s="33"/>
      <c r="R167" s="33"/>
      <c r="S167" s="33"/>
      <c r="T167" s="33"/>
      <c r="U167" s="33"/>
      <c r="V167" s="39"/>
    </row>
    <row r="168" spans="1:22" ht="27.5" thickBot="1" x14ac:dyDescent="0.4">
      <c r="A168" s="584" t="s">
        <v>9</v>
      </c>
      <c r="B168" s="1023" t="s">
        <v>296</v>
      </c>
      <c r="C168" s="1024"/>
      <c r="E168" s="1148" t="s">
        <v>389</v>
      </c>
      <c r="F168" s="1149"/>
      <c r="G168" s="1027" t="str">
        <f>VLOOKUP(B168,'piano inv.riconvers.'!$D$40:$H$59,3,FALSE)</f>
        <v>G61J22000530008</v>
      </c>
      <c r="H168" s="1028"/>
      <c r="I168" s="116"/>
      <c r="J168" s="116"/>
      <c r="K168" s="1"/>
      <c r="L168" s="1148" t="s">
        <v>390</v>
      </c>
      <c r="M168" s="1149"/>
      <c r="N168" s="1027">
        <f>VLOOKUP(B168,'piano inv.riconvers.'!$D$40:$H$59,4,FALSE)</f>
        <v>0</v>
      </c>
      <c r="O168" s="1028"/>
      <c r="Q168" s="585" t="s">
        <v>391</v>
      </c>
      <c r="R168" s="142"/>
      <c r="T168" s="587" t="s">
        <v>392</v>
      </c>
      <c r="U168" s="555"/>
      <c r="V168" s="81"/>
    </row>
    <row r="169" spans="1:22" ht="15" thickBot="1" x14ac:dyDescent="0.4">
      <c r="A169" s="157"/>
      <c r="B169" s="114"/>
      <c r="C169" s="114"/>
      <c r="E169" s="115"/>
      <c r="F169" s="115"/>
      <c r="G169" s="116"/>
      <c r="H169" s="116"/>
      <c r="I169" s="116"/>
      <c r="J169" s="116"/>
      <c r="K169" s="1"/>
      <c r="L169" s="115"/>
      <c r="M169" s="115"/>
      <c r="N169" s="116"/>
      <c r="O169" s="116"/>
      <c r="Q169" s="117"/>
      <c r="T169" s="113"/>
      <c r="V169" s="158"/>
    </row>
    <row r="170" spans="1:22" ht="28.5" customHeight="1" thickBot="1" x14ac:dyDescent="0.4">
      <c r="A170" s="1170" t="s">
        <v>456</v>
      </c>
      <c r="B170" s="1171"/>
      <c r="C170" s="1171"/>
      <c r="D170" s="1172"/>
      <c r="E170" s="1034">
        <f>VLOOKUP(B168,'piano inv.riconvers.'!$D$40:$V$59,17,FALSE)</f>
        <v>0</v>
      </c>
      <c r="F170" s="1035"/>
      <c r="G170" s="1035"/>
      <c r="H170" s="1036"/>
      <c r="I170" s="166"/>
      <c r="J170" s="166"/>
      <c r="K170" s="1"/>
      <c r="L170" s="1173" t="s">
        <v>394</v>
      </c>
      <c r="M170" s="1174"/>
      <c r="N170" s="1034">
        <f>VLOOKUP(B168,'piano inv.riconvers.'!$D$40:$V$59,19,FALSE)</f>
        <v>0</v>
      </c>
      <c r="O170" s="1036"/>
      <c r="P170" s="141"/>
      <c r="Q170" s="586" t="s">
        <v>395</v>
      </c>
      <c r="R170" s="163">
        <f>N170+E170</f>
        <v>0</v>
      </c>
      <c r="S170" s="102"/>
      <c r="T170" s="587" t="s">
        <v>396</v>
      </c>
      <c r="U170" s="555"/>
      <c r="V170" s="158"/>
    </row>
    <row r="171" spans="1:22" ht="15" thickBot="1" x14ac:dyDescent="0.4">
      <c r="A171" s="164"/>
      <c r="B171" s="165"/>
      <c r="C171" s="165"/>
      <c r="D171" s="165"/>
      <c r="E171" s="166"/>
      <c r="F171" s="166"/>
      <c r="G171" s="166"/>
      <c r="H171" s="166"/>
      <c r="I171" s="166"/>
      <c r="J171" s="166"/>
      <c r="K171" s="1"/>
      <c r="L171" s="115"/>
      <c r="M171" s="115"/>
      <c r="N171" s="166"/>
      <c r="O171" s="166"/>
      <c r="P171" s="141"/>
      <c r="Q171" s="113"/>
      <c r="R171" s="141"/>
      <c r="S171" s="102"/>
      <c r="T171" s="113"/>
      <c r="U171" s="167"/>
      <c r="V171" s="81"/>
    </row>
    <row r="172" spans="1:22" ht="72.5" x14ac:dyDescent="0.35">
      <c r="A172" s="1159" t="s">
        <v>397</v>
      </c>
      <c r="B172" s="1160" t="s">
        <v>398</v>
      </c>
      <c r="C172" s="1160" t="s">
        <v>399</v>
      </c>
      <c r="D172" s="578" t="s">
        <v>400</v>
      </c>
      <c r="E172" s="579" t="s">
        <v>401</v>
      </c>
      <c r="F172" s="578" t="s">
        <v>402</v>
      </c>
      <c r="G172" s="578" t="s">
        <v>403</v>
      </c>
      <c r="H172" s="580" t="s">
        <v>457</v>
      </c>
      <c r="I172" s="580" t="s">
        <v>292</v>
      </c>
      <c r="J172" s="580" t="s">
        <v>458</v>
      </c>
      <c r="K172" s="580" t="s">
        <v>404</v>
      </c>
      <c r="L172" s="580" t="s">
        <v>405</v>
      </c>
      <c r="M172" s="579" t="s">
        <v>459</v>
      </c>
      <c r="N172" s="580" t="s">
        <v>407</v>
      </c>
      <c r="O172" s="580" t="s">
        <v>408</v>
      </c>
      <c r="P172" s="580" t="s">
        <v>409</v>
      </c>
      <c r="Q172" s="580" t="s">
        <v>410</v>
      </c>
      <c r="R172" s="580" t="s">
        <v>411</v>
      </c>
      <c r="S172" s="580" t="s">
        <v>412</v>
      </c>
      <c r="T172" s="580" t="s">
        <v>413</v>
      </c>
      <c r="U172" s="581" t="s">
        <v>415</v>
      </c>
      <c r="V172" s="159"/>
    </row>
    <row r="173" spans="1:22" ht="24.5" thickBot="1" x14ac:dyDescent="0.4">
      <c r="A173" s="1165"/>
      <c r="B173" s="1166"/>
      <c r="C173" s="1166"/>
      <c r="D173" s="582" t="s">
        <v>416</v>
      </c>
      <c r="E173" s="582" t="s">
        <v>417</v>
      </c>
      <c r="F173" s="582" t="s">
        <v>418</v>
      </c>
      <c r="G173" s="582" t="s">
        <v>418</v>
      </c>
      <c r="H173" s="582" t="s">
        <v>293</v>
      </c>
      <c r="I173" s="582" t="s">
        <v>460</v>
      </c>
      <c r="J173" s="582" t="s">
        <v>32</v>
      </c>
      <c r="K173" s="582" t="s">
        <v>419</v>
      </c>
      <c r="L173" s="582" t="s">
        <v>420</v>
      </c>
      <c r="M173" s="582" t="s">
        <v>421</v>
      </c>
      <c r="N173" s="582" t="s">
        <v>422</v>
      </c>
      <c r="O173" s="582" t="s">
        <v>421</v>
      </c>
      <c r="P173" s="582" t="s">
        <v>423</v>
      </c>
      <c r="Q173" s="582" t="s">
        <v>387</v>
      </c>
      <c r="R173" s="582" t="s">
        <v>424</v>
      </c>
      <c r="S173" s="582" t="s">
        <v>425</v>
      </c>
      <c r="T173" s="582" t="s">
        <v>426</v>
      </c>
      <c r="U173" s="583"/>
      <c r="V173" s="159"/>
    </row>
    <row r="174" spans="1:22" x14ac:dyDescent="0.35">
      <c r="A174" s="1167" t="str">
        <f>B168</f>
        <v>riconv. sub.m.1</v>
      </c>
      <c r="B174" s="588">
        <v>1</v>
      </c>
      <c r="C174" s="123"/>
      <c r="D174" s="124"/>
      <c r="E174" s="125"/>
      <c r="F174" s="123"/>
      <c r="G174" s="126"/>
      <c r="H174" s="127"/>
      <c r="I174" s="127"/>
      <c r="J174" s="127"/>
      <c r="K174" s="110"/>
      <c r="L174" s="130"/>
      <c r="M174" s="131"/>
      <c r="N174" s="110"/>
      <c r="O174" s="131"/>
      <c r="P174" s="179"/>
      <c r="Q174" s="179"/>
      <c r="R174" s="110"/>
      <c r="S174" s="110"/>
      <c r="T174" s="110"/>
      <c r="U174" s="376"/>
      <c r="V174" s="81"/>
    </row>
    <row r="175" spans="1:22" x14ac:dyDescent="0.35">
      <c r="A175" s="1168"/>
      <c r="B175" s="589">
        <v>2</v>
      </c>
      <c r="C175" s="119"/>
      <c r="D175" s="120"/>
      <c r="E175" s="112"/>
      <c r="F175" s="119"/>
      <c r="G175" s="121"/>
      <c r="H175" s="122"/>
      <c r="I175" s="122"/>
      <c r="J175" s="122"/>
      <c r="K175" s="111"/>
      <c r="L175" s="128"/>
      <c r="M175" s="129"/>
      <c r="N175" s="111"/>
      <c r="O175" s="129"/>
      <c r="P175" s="170"/>
      <c r="Q175" s="170"/>
      <c r="R175" s="111"/>
      <c r="S175" s="111" t="s">
        <v>427</v>
      </c>
      <c r="T175" s="111"/>
      <c r="U175" s="377"/>
      <c r="V175" s="81"/>
    </row>
    <row r="176" spans="1:22" x14ac:dyDescent="0.35">
      <c r="A176" s="1168"/>
      <c r="B176" s="589">
        <v>3</v>
      </c>
      <c r="C176" s="119"/>
      <c r="D176" s="120"/>
      <c r="E176" s="112"/>
      <c r="F176" s="119"/>
      <c r="G176" s="121"/>
      <c r="H176" s="122"/>
      <c r="I176" s="122"/>
      <c r="J176" s="122"/>
      <c r="K176" s="111"/>
      <c r="L176" s="128"/>
      <c r="M176" s="129"/>
      <c r="N176" s="111"/>
      <c r="O176" s="129"/>
      <c r="P176" s="170"/>
      <c r="Q176" s="170"/>
      <c r="R176" s="111"/>
      <c r="S176" s="111"/>
      <c r="T176" s="111"/>
      <c r="U176" s="377"/>
      <c r="V176" s="81"/>
    </row>
    <row r="177" spans="1:22" x14ac:dyDescent="0.35">
      <c r="A177" s="1168"/>
      <c r="B177" s="589">
        <v>4</v>
      </c>
      <c r="C177" s="119"/>
      <c r="D177" s="120"/>
      <c r="E177" s="112"/>
      <c r="F177" s="119"/>
      <c r="G177" s="119"/>
      <c r="H177" s="122"/>
      <c r="I177" s="122"/>
      <c r="J177" s="122"/>
      <c r="K177" s="111"/>
      <c r="L177" s="128"/>
      <c r="M177" s="129"/>
      <c r="N177" s="111"/>
      <c r="O177" s="129"/>
      <c r="P177" s="170"/>
      <c r="Q177" s="170"/>
      <c r="R177" s="111"/>
      <c r="S177" s="111"/>
      <c r="T177" s="111"/>
      <c r="U177" s="377"/>
      <c r="V177" s="81"/>
    </row>
    <row r="178" spans="1:22" x14ac:dyDescent="0.35">
      <c r="A178" s="1168"/>
      <c r="B178" s="589">
        <v>5</v>
      </c>
      <c r="C178" s="119"/>
      <c r="D178" s="120"/>
      <c r="E178" s="112"/>
      <c r="F178" s="119"/>
      <c r="G178" s="121"/>
      <c r="H178" s="122"/>
      <c r="I178" s="122"/>
      <c r="J178" s="122"/>
      <c r="K178" s="111"/>
      <c r="L178" s="128"/>
      <c r="M178" s="129"/>
      <c r="N178" s="111"/>
      <c r="O178" s="129"/>
      <c r="P178" s="170"/>
      <c r="Q178" s="170"/>
      <c r="R178" s="111"/>
      <c r="S178" s="111"/>
      <c r="T178" s="111"/>
      <c r="U178" s="377"/>
      <c r="V178" s="81"/>
    </row>
    <row r="179" spans="1:22" x14ac:dyDescent="0.35">
      <c r="A179" s="1168"/>
      <c r="B179" s="589">
        <v>6</v>
      </c>
      <c r="C179" s="119"/>
      <c r="D179" s="120"/>
      <c r="E179" s="112"/>
      <c r="F179" s="119"/>
      <c r="G179" s="121"/>
      <c r="H179" s="122"/>
      <c r="I179" s="122"/>
      <c r="J179" s="122"/>
      <c r="K179" s="111"/>
      <c r="L179" s="128"/>
      <c r="M179" s="129"/>
      <c r="N179" s="111"/>
      <c r="O179" s="129"/>
      <c r="P179" s="170"/>
      <c r="Q179" s="170"/>
      <c r="R179" s="111"/>
      <c r="S179" s="111"/>
      <c r="T179" s="111"/>
      <c r="U179" s="377"/>
      <c r="V179" s="81"/>
    </row>
    <row r="180" spans="1:22" x14ac:dyDescent="0.35">
      <c r="A180" s="1168"/>
      <c r="B180" s="589">
        <v>7</v>
      </c>
      <c r="C180" s="119"/>
      <c r="D180" s="120"/>
      <c r="E180" s="112"/>
      <c r="F180" s="119"/>
      <c r="G180" s="121"/>
      <c r="H180" s="122"/>
      <c r="I180" s="122"/>
      <c r="J180" s="122"/>
      <c r="K180" s="111"/>
      <c r="L180" s="128"/>
      <c r="M180" s="129"/>
      <c r="N180" s="111"/>
      <c r="O180" s="129"/>
      <c r="P180" s="170"/>
      <c r="Q180" s="170"/>
      <c r="R180" s="111"/>
      <c r="S180" s="111"/>
      <c r="T180" s="111"/>
      <c r="U180" s="377"/>
      <c r="V180" s="81"/>
    </row>
    <row r="181" spans="1:22" x14ac:dyDescent="0.35">
      <c r="A181" s="1168"/>
      <c r="B181" s="589">
        <v>8</v>
      </c>
      <c r="C181" s="119"/>
      <c r="D181" s="120"/>
      <c r="E181" s="112"/>
      <c r="F181" s="119"/>
      <c r="G181" s="121"/>
      <c r="H181" s="122"/>
      <c r="I181" s="122"/>
      <c r="J181" s="122"/>
      <c r="K181" s="111"/>
      <c r="L181" s="128"/>
      <c r="M181" s="129"/>
      <c r="N181" s="111"/>
      <c r="O181" s="129"/>
      <c r="P181" s="170"/>
      <c r="Q181" s="170"/>
      <c r="R181" s="111"/>
      <c r="S181" s="111"/>
      <c r="T181" s="111"/>
      <c r="U181" s="377"/>
      <c r="V181" s="81"/>
    </row>
    <row r="182" spans="1:22" x14ac:dyDescent="0.35">
      <c r="A182" s="1168"/>
      <c r="B182" s="589">
        <v>9</v>
      </c>
      <c r="C182" s="119"/>
      <c r="D182" s="120"/>
      <c r="E182" s="112"/>
      <c r="F182" s="119"/>
      <c r="G182" s="121"/>
      <c r="H182" s="122"/>
      <c r="I182" s="122"/>
      <c r="J182" s="122"/>
      <c r="K182" s="111"/>
      <c r="L182" s="128"/>
      <c r="M182" s="129"/>
      <c r="N182" s="111"/>
      <c r="O182" s="129"/>
      <c r="P182" s="170"/>
      <c r="Q182" s="170"/>
      <c r="R182" s="111"/>
      <c r="S182" s="111"/>
      <c r="T182" s="111"/>
      <c r="U182" s="377"/>
      <c r="V182" s="81"/>
    </row>
    <row r="183" spans="1:22" ht="15" thickBot="1" x14ac:dyDescent="0.4">
      <c r="A183" s="1169"/>
      <c r="B183" s="590">
        <v>10</v>
      </c>
      <c r="C183" s="147"/>
      <c r="D183" s="148"/>
      <c r="E183" s="149"/>
      <c r="F183" s="147"/>
      <c r="G183" s="150"/>
      <c r="H183" s="151"/>
      <c r="I183" s="151"/>
      <c r="J183" s="151"/>
      <c r="K183" s="152"/>
      <c r="L183" s="153"/>
      <c r="M183" s="154"/>
      <c r="N183" s="152"/>
      <c r="O183" s="154"/>
      <c r="P183" s="171"/>
      <c r="Q183" s="171"/>
      <c r="R183" s="152"/>
      <c r="S183" s="152"/>
      <c r="T183" s="152"/>
      <c r="U183" s="378"/>
      <c r="V183" s="81"/>
    </row>
    <row r="184" spans="1:22" ht="29.5" thickBot="1" x14ac:dyDescent="0.4">
      <c r="A184" s="144"/>
      <c r="B184" s="12"/>
      <c r="C184" s="12"/>
      <c r="D184" s="12"/>
      <c r="E184" s="551" t="s">
        <v>461</v>
      </c>
      <c r="F184" s="552">
        <f>COUNTA(F174:F183)</f>
        <v>0</v>
      </c>
      <c r="G184" s="553">
        <f>COUNTA(G174:G183)</f>
        <v>0</v>
      </c>
      <c r="H184" s="145"/>
      <c r="I184" s="145"/>
      <c r="J184" s="145"/>
      <c r="K184" s="145"/>
      <c r="L184" s="146"/>
      <c r="M184" s="145"/>
      <c r="N184" s="145"/>
      <c r="O184" s="155" t="s">
        <v>428</v>
      </c>
      <c r="P184" s="168">
        <f>SUM(P174:P183)</f>
        <v>0</v>
      </c>
      <c r="Q184" s="169">
        <f>SUM(Q174:Q183)</f>
        <v>0</v>
      </c>
      <c r="R184" s="12"/>
      <c r="T184" s="12"/>
      <c r="U184" s="143"/>
      <c r="V184" s="160"/>
    </row>
    <row r="185" spans="1:22" ht="15" thickBot="1" x14ac:dyDescent="0.4">
      <c r="A185" s="161"/>
      <c r="B185" s="85"/>
      <c r="C185" s="64"/>
      <c r="D185" s="64"/>
      <c r="E185" s="64"/>
      <c r="F185" s="85"/>
      <c r="G185" s="64"/>
      <c r="H185" s="64"/>
      <c r="I185" s="64"/>
      <c r="J185" s="64"/>
      <c r="K185" s="85"/>
      <c r="L185" s="85"/>
      <c r="M185" s="64"/>
      <c r="N185" s="64"/>
      <c r="O185" s="64"/>
      <c r="P185" s="64"/>
      <c r="Q185" s="64"/>
      <c r="R185" s="64"/>
      <c r="S185" s="64"/>
      <c r="T185" s="64"/>
      <c r="U185" s="64"/>
      <c r="V185" s="86"/>
    </row>
    <row r="186" spans="1:22" ht="15" thickBot="1" x14ac:dyDescent="0.4">
      <c r="A186" s="156"/>
      <c r="B186" s="36"/>
      <c r="C186" s="33"/>
      <c r="D186" s="33"/>
      <c r="E186" s="33"/>
      <c r="F186" s="36"/>
      <c r="G186" s="33"/>
      <c r="H186" s="33"/>
      <c r="I186" s="33"/>
      <c r="J186" s="33"/>
      <c r="K186" s="36"/>
      <c r="L186" s="36"/>
      <c r="M186" s="33"/>
      <c r="N186" s="33"/>
      <c r="O186" s="33"/>
      <c r="P186" s="33"/>
      <c r="Q186" s="33"/>
      <c r="R186" s="33"/>
      <c r="S186" s="33"/>
      <c r="T186" s="33"/>
      <c r="U186" s="33"/>
      <c r="V186" s="39"/>
    </row>
    <row r="187" spans="1:22" ht="27.5" thickBot="1" x14ac:dyDescent="0.4">
      <c r="A187" s="584" t="s">
        <v>9</v>
      </c>
      <c r="B187" s="1023" t="s">
        <v>296</v>
      </c>
      <c r="C187" s="1024"/>
      <c r="E187" s="1148" t="s">
        <v>389</v>
      </c>
      <c r="F187" s="1149"/>
      <c r="G187" s="1027" t="str">
        <f>VLOOKUP(B187,'piano inv.riconvers.'!$D$40:$H$59,3,FALSE)</f>
        <v>G61J22000530008</v>
      </c>
      <c r="H187" s="1028"/>
      <c r="I187" s="116"/>
      <c r="J187" s="116"/>
      <c r="K187" s="1"/>
      <c r="L187" s="1148" t="s">
        <v>390</v>
      </c>
      <c r="M187" s="1149"/>
      <c r="N187" s="1027">
        <f>VLOOKUP(B187,'piano inv.riconvers.'!$D$40:$H$59,4,FALSE)</f>
        <v>0</v>
      </c>
      <c r="O187" s="1028"/>
      <c r="Q187" s="585" t="s">
        <v>391</v>
      </c>
      <c r="R187" s="142"/>
      <c r="T187" s="587" t="s">
        <v>392</v>
      </c>
      <c r="U187" s="555"/>
      <c r="V187" s="81"/>
    </row>
    <row r="188" spans="1:22" ht="15" thickBot="1" x14ac:dyDescent="0.4">
      <c r="A188" s="157"/>
      <c r="B188" s="114"/>
      <c r="C188" s="114"/>
      <c r="E188" s="115"/>
      <c r="F188" s="115"/>
      <c r="G188" s="116"/>
      <c r="H188" s="116"/>
      <c r="I188" s="116"/>
      <c r="J188" s="116"/>
      <c r="K188" s="1"/>
      <c r="L188" s="115"/>
      <c r="M188" s="115"/>
      <c r="N188" s="116"/>
      <c r="O188" s="116"/>
      <c r="Q188" s="117"/>
      <c r="T188" s="113"/>
      <c r="V188" s="158"/>
    </row>
    <row r="189" spans="1:22" ht="28.5" customHeight="1" thickBot="1" x14ac:dyDescent="0.4">
      <c r="A189" s="1170" t="s">
        <v>456</v>
      </c>
      <c r="B189" s="1171"/>
      <c r="C189" s="1171"/>
      <c r="D189" s="1172"/>
      <c r="E189" s="1034">
        <f>VLOOKUP(B187,'piano inv.riconvers.'!$D$40:$V$59,17,FALSE)</f>
        <v>0</v>
      </c>
      <c r="F189" s="1035"/>
      <c r="G189" s="1035"/>
      <c r="H189" s="1036"/>
      <c r="I189" s="166"/>
      <c r="J189" s="166"/>
      <c r="K189" s="1"/>
      <c r="L189" s="1173" t="s">
        <v>394</v>
      </c>
      <c r="M189" s="1174"/>
      <c r="N189" s="1034">
        <f>VLOOKUP(B187,'piano inv.riconvers.'!$D$40:$V$59,19,FALSE)</f>
        <v>0</v>
      </c>
      <c r="O189" s="1036"/>
      <c r="P189" s="141"/>
      <c r="Q189" s="586" t="s">
        <v>395</v>
      </c>
      <c r="R189" s="163">
        <f>N189+E189</f>
        <v>0</v>
      </c>
      <c r="S189" s="102"/>
      <c r="T189" s="587" t="s">
        <v>396</v>
      </c>
      <c r="U189" s="555"/>
      <c r="V189" s="158"/>
    </row>
    <row r="190" spans="1:22" ht="15" thickBot="1" x14ac:dyDescent="0.4">
      <c r="A190" s="164"/>
      <c r="B190" s="165"/>
      <c r="C190" s="165"/>
      <c r="D190" s="165"/>
      <c r="E190" s="166"/>
      <c r="F190" s="166"/>
      <c r="G190" s="166"/>
      <c r="H190" s="166"/>
      <c r="I190" s="166"/>
      <c r="J190" s="166"/>
      <c r="K190" s="1"/>
      <c r="L190" s="115"/>
      <c r="M190" s="115"/>
      <c r="N190" s="166"/>
      <c r="O190" s="166"/>
      <c r="P190" s="141"/>
      <c r="Q190" s="113"/>
      <c r="R190" s="141"/>
      <c r="S190" s="102"/>
      <c r="T190" s="113"/>
      <c r="U190" s="167"/>
      <c r="V190" s="81"/>
    </row>
    <row r="191" spans="1:22" ht="72.5" x14ac:dyDescent="0.35">
      <c r="A191" s="1159" t="s">
        <v>397</v>
      </c>
      <c r="B191" s="1160" t="s">
        <v>398</v>
      </c>
      <c r="C191" s="1160" t="s">
        <v>399</v>
      </c>
      <c r="D191" s="578" t="s">
        <v>400</v>
      </c>
      <c r="E191" s="579" t="s">
        <v>401</v>
      </c>
      <c r="F191" s="578" t="s">
        <v>402</v>
      </c>
      <c r="G191" s="578" t="s">
        <v>403</v>
      </c>
      <c r="H191" s="580" t="s">
        <v>457</v>
      </c>
      <c r="I191" s="580" t="s">
        <v>292</v>
      </c>
      <c r="J191" s="580" t="s">
        <v>458</v>
      </c>
      <c r="K191" s="580" t="s">
        <v>404</v>
      </c>
      <c r="L191" s="580" t="s">
        <v>405</v>
      </c>
      <c r="M191" s="579" t="s">
        <v>459</v>
      </c>
      <c r="N191" s="580" t="s">
        <v>407</v>
      </c>
      <c r="O191" s="580" t="s">
        <v>408</v>
      </c>
      <c r="P191" s="580" t="s">
        <v>409</v>
      </c>
      <c r="Q191" s="580" t="s">
        <v>410</v>
      </c>
      <c r="R191" s="580" t="s">
        <v>411</v>
      </c>
      <c r="S191" s="580" t="s">
        <v>412</v>
      </c>
      <c r="T191" s="580" t="s">
        <v>413</v>
      </c>
      <c r="U191" s="581" t="s">
        <v>415</v>
      </c>
      <c r="V191" s="159"/>
    </row>
    <row r="192" spans="1:22" ht="24.5" thickBot="1" x14ac:dyDescent="0.4">
      <c r="A192" s="1165"/>
      <c r="B192" s="1166"/>
      <c r="C192" s="1166"/>
      <c r="D192" s="582" t="s">
        <v>416</v>
      </c>
      <c r="E192" s="582" t="s">
        <v>417</v>
      </c>
      <c r="F192" s="582" t="s">
        <v>418</v>
      </c>
      <c r="G192" s="582" t="s">
        <v>418</v>
      </c>
      <c r="H192" s="582" t="s">
        <v>293</v>
      </c>
      <c r="I192" s="582" t="s">
        <v>460</v>
      </c>
      <c r="J192" s="582" t="s">
        <v>32</v>
      </c>
      <c r="K192" s="582" t="s">
        <v>419</v>
      </c>
      <c r="L192" s="582" t="s">
        <v>420</v>
      </c>
      <c r="M192" s="582" t="s">
        <v>421</v>
      </c>
      <c r="N192" s="582" t="s">
        <v>422</v>
      </c>
      <c r="O192" s="582" t="s">
        <v>421</v>
      </c>
      <c r="P192" s="582" t="s">
        <v>423</v>
      </c>
      <c r="Q192" s="582" t="s">
        <v>387</v>
      </c>
      <c r="R192" s="582" t="s">
        <v>424</v>
      </c>
      <c r="S192" s="582" t="s">
        <v>425</v>
      </c>
      <c r="T192" s="582" t="s">
        <v>426</v>
      </c>
      <c r="U192" s="583"/>
      <c r="V192" s="159"/>
    </row>
    <row r="193" spans="1:22" ht="14.5" customHeight="1" x14ac:dyDescent="0.35">
      <c r="A193" s="1167" t="str">
        <f>B187</f>
        <v>riconv. sub.m.1</v>
      </c>
      <c r="B193" s="588">
        <v>1</v>
      </c>
      <c r="C193" s="123"/>
      <c r="D193" s="124"/>
      <c r="E193" s="125"/>
      <c r="F193" s="123"/>
      <c r="G193" s="126"/>
      <c r="H193" s="127"/>
      <c r="I193" s="127"/>
      <c r="J193" s="127"/>
      <c r="K193" s="110"/>
      <c r="L193" s="130"/>
      <c r="M193" s="131"/>
      <c r="N193" s="110"/>
      <c r="O193" s="131"/>
      <c r="P193" s="179"/>
      <c r="Q193" s="179"/>
      <c r="R193" s="110"/>
      <c r="S193" s="110"/>
      <c r="T193" s="110"/>
      <c r="U193" s="376"/>
      <c r="V193" s="81"/>
    </row>
    <row r="194" spans="1:22" x14ac:dyDescent="0.35">
      <c r="A194" s="1168"/>
      <c r="B194" s="589">
        <v>2</v>
      </c>
      <c r="C194" s="119"/>
      <c r="D194" s="120"/>
      <c r="E194" s="112"/>
      <c r="F194" s="119"/>
      <c r="G194" s="121"/>
      <c r="H194" s="122"/>
      <c r="I194" s="122"/>
      <c r="J194" s="122"/>
      <c r="K194" s="111"/>
      <c r="L194" s="128"/>
      <c r="M194" s="129"/>
      <c r="N194" s="111"/>
      <c r="O194" s="129"/>
      <c r="P194" s="170"/>
      <c r="Q194" s="170"/>
      <c r="R194" s="111"/>
      <c r="S194" s="111" t="s">
        <v>427</v>
      </c>
      <c r="T194" s="111"/>
      <c r="U194" s="377"/>
      <c r="V194" s="81"/>
    </row>
    <row r="195" spans="1:22" x14ac:dyDescent="0.35">
      <c r="A195" s="1168"/>
      <c r="B195" s="589">
        <v>3</v>
      </c>
      <c r="C195" s="119"/>
      <c r="D195" s="120"/>
      <c r="E195" s="112"/>
      <c r="F195" s="119"/>
      <c r="G195" s="121"/>
      <c r="H195" s="122"/>
      <c r="I195" s="122"/>
      <c r="J195" s="122"/>
      <c r="K195" s="111"/>
      <c r="L195" s="128"/>
      <c r="M195" s="129"/>
      <c r="N195" s="111"/>
      <c r="O195" s="129"/>
      <c r="P195" s="170"/>
      <c r="Q195" s="170"/>
      <c r="R195" s="111"/>
      <c r="S195" s="111"/>
      <c r="T195" s="111"/>
      <c r="U195" s="377"/>
      <c r="V195" s="81"/>
    </row>
    <row r="196" spans="1:22" x14ac:dyDescent="0.35">
      <c r="A196" s="1168"/>
      <c r="B196" s="589">
        <v>4</v>
      </c>
      <c r="C196" s="119"/>
      <c r="D196" s="120"/>
      <c r="E196" s="112"/>
      <c r="F196" s="119"/>
      <c r="G196" s="119"/>
      <c r="H196" s="122"/>
      <c r="I196" s="122"/>
      <c r="J196" s="122"/>
      <c r="K196" s="111"/>
      <c r="L196" s="128"/>
      <c r="M196" s="129"/>
      <c r="N196" s="111"/>
      <c r="O196" s="129"/>
      <c r="P196" s="170"/>
      <c r="Q196" s="170"/>
      <c r="R196" s="111"/>
      <c r="S196" s="111"/>
      <c r="T196" s="111"/>
      <c r="U196" s="377"/>
      <c r="V196" s="81"/>
    </row>
    <row r="197" spans="1:22" x14ac:dyDescent="0.35">
      <c r="A197" s="1168"/>
      <c r="B197" s="589">
        <v>5</v>
      </c>
      <c r="C197" s="119"/>
      <c r="D197" s="120"/>
      <c r="E197" s="112"/>
      <c r="F197" s="119"/>
      <c r="G197" s="121"/>
      <c r="H197" s="122"/>
      <c r="I197" s="122"/>
      <c r="J197" s="122"/>
      <c r="K197" s="111"/>
      <c r="L197" s="128"/>
      <c r="M197" s="129"/>
      <c r="N197" s="111"/>
      <c r="O197" s="129"/>
      <c r="P197" s="170"/>
      <c r="Q197" s="170"/>
      <c r="R197" s="111"/>
      <c r="S197" s="111"/>
      <c r="T197" s="111"/>
      <c r="U197" s="377"/>
      <c r="V197" s="81"/>
    </row>
    <row r="198" spans="1:22" x14ac:dyDescent="0.35">
      <c r="A198" s="1168"/>
      <c r="B198" s="589">
        <v>6</v>
      </c>
      <c r="C198" s="119"/>
      <c r="D198" s="120"/>
      <c r="E198" s="112"/>
      <c r="F198" s="119"/>
      <c r="G198" s="121"/>
      <c r="H198" s="122"/>
      <c r="I198" s="122"/>
      <c r="J198" s="122"/>
      <c r="K198" s="111"/>
      <c r="L198" s="128"/>
      <c r="M198" s="129"/>
      <c r="N198" s="111"/>
      <c r="O198" s="129"/>
      <c r="P198" s="170"/>
      <c r="Q198" s="170"/>
      <c r="R198" s="111"/>
      <c r="S198" s="111"/>
      <c r="T198" s="111"/>
      <c r="U198" s="377"/>
      <c r="V198" s="81"/>
    </row>
    <row r="199" spans="1:22" x14ac:dyDescent="0.35">
      <c r="A199" s="1168"/>
      <c r="B199" s="589">
        <v>7</v>
      </c>
      <c r="C199" s="119"/>
      <c r="D199" s="120"/>
      <c r="E199" s="112"/>
      <c r="F199" s="119"/>
      <c r="G199" s="121"/>
      <c r="H199" s="122"/>
      <c r="I199" s="122"/>
      <c r="J199" s="122"/>
      <c r="K199" s="111"/>
      <c r="L199" s="128"/>
      <c r="M199" s="129"/>
      <c r="N199" s="111"/>
      <c r="O199" s="129"/>
      <c r="P199" s="170"/>
      <c r="Q199" s="170"/>
      <c r="R199" s="111"/>
      <c r="S199" s="111"/>
      <c r="T199" s="111"/>
      <c r="U199" s="377"/>
      <c r="V199" s="81"/>
    </row>
    <row r="200" spans="1:22" x14ac:dyDescent="0.35">
      <c r="A200" s="1168"/>
      <c r="B200" s="589">
        <v>8</v>
      </c>
      <c r="C200" s="119"/>
      <c r="D200" s="120"/>
      <c r="E200" s="112"/>
      <c r="F200" s="119"/>
      <c r="G200" s="121"/>
      <c r="H200" s="122"/>
      <c r="I200" s="122"/>
      <c r="J200" s="122"/>
      <c r="K200" s="111"/>
      <c r="L200" s="128"/>
      <c r="M200" s="129"/>
      <c r="N200" s="111"/>
      <c r="O200" s="129"/>
      <c r="P200" s="170"/>
      <c r="Q200" s="170"/>
      <c r="R200" s="111"/>
      <c r="S200" s="111"/>
      <c r="T200" s="111"/>
      <c r="U200" s="377"/>
      <c r="V200" s="81"/>
    </row>
    <row r="201" spans="1:22" x14ac:dyDescent="0.35">
      <c r="A201" s="1168"/>
      <c r="B201" s="589">
        <v>9</v>
      </c>
      <c r="C201" s="119"/>
      <c r="D201" s="120"/>
      <c r="E201" s="112"/>
      <c r="F201" s="119"/>
      <c r="G201" s="121"/>
      <c r="H201" s="122"/>
      <c r="I201" s="122"/>
      <c r="J201" s="122"/>
      <c r="K201" s="111"/>
      <c r="L201" s="128"/>
      <c r="M201" s="129"/>
      <c r="N201" s="111"/>
      <c r="O201" s="129"/>
      <c r="P201" s="170"/>
      <c r="Q201" s="170"/>
      <c r="R201" s="111"/>
      <c r="S201" s="111"/>
      <c r="T201" s="111"/>
      <c r="U201" s="377"/>
      <c r="V201" s="81"/>
    </row>
    <row r="202" spans="1:22" ht="15" thickBot="1" x14ac:dyDescent="0.4">
      <c r="A202" s="1169"/>
      <c r="B202" s="590">
        <v>10</v>
      </c>
      <c r="C202" s="147"/>
      <c r="D202" s="148"/>
      <c r="E202" s="149"/>
      <c r="F202" s="147"/>
      <c r="G202" s="150"/>
      <c r="H202" s="151"/>
      <c r="I202" s="151"/>
      <c r="J202" s="151"/>
      <c r="K202" s="152"/>
      <c r="L202" s="153"/>
      <c r="M202" s="154"/>
      <c r="N202" s="152"/>
      <c r="O202" s="154"/>
      <c r="P202" s="171"/>
      <c r="Q202" s="171"/>
      <c r="R202" s="152"/>
      <c r="S202" s="152"/>
      <c r="T202" s="152"/>
      <c r="U202" s="378"/>
      <c r="V202" s="81"/>
    </row>
    <row r="203" spans="1:22" ht="29.5" thickBot="1" x14ac:dyDescent="0.4">
      <c r="A203" s="144"/>
      <c r="B203" s="12"/>
      <c r="C203" s="12"/>
      <c r="D203" s="12"/>
      <c r="E203" s="551" t="s">
        <v>461</v>
      </c>
      <c r="F203" s="552">
        <f>COUNTA(F193:F202)</f>
        <v>0</v>
      </c>
      <c r="G203" s="553">
        <f>COUNTA(G193:G202)</f>
        <v>0</v>
      </c>
      <c r="H203" s="145"/>
      <c r="I203" s="145"/>
      <c r="J203" s="145"/>
      <c r="K203" s="145"/>
      <c r="L203" s="146"/>
      <c r="M203" s="145"/>
      <c r="N203" s="145"/>
      <c r="O203" s="155" t="s">
        <v>428</v>
      </c>
      <c r="P203" s="168">
        <f>SUM(P193:P202)</f>
        <v>0</v>
      </c>
      <c r="Q203" s="169">
        <f>SUM(Q193:Q202)</f>
        <v>0</v>
      </c>
      <c r="R203" s="12"/>
      <c r="T203" s="12"/>
      <c r="U203" s="143"/>
      <c r="V203" s="160"/>
    </row>
    <row r="204" spans="1:22" ht="15" thickBot="1" x14ac:dyDescent="0.4">
      <c r="A204" s="161"/>
      <c r="B204" s="85"/>
      <c r="C204" s="64"/>
      <c r="D204" s="64"/>
      <c r="E204" s="64"/>
      <c r="F204" s="85"/>
      <c r="G204" s="64"/>
      <c r="H204" s="64"/>
      <c r="I204" s="64"/>
      <c r="J204" s="64"/>
      <c r="K204" s="85"/>
      <c r="L204" s="85"/>
      <c r="M204" s="64"/>
      <c r="N204" s="64"/>
      <c r="O204" s="64"/>
      <c r="P204" s="64"/>
      <c r="Q204" s="64"/>
      <c r="R204" s="64"/>
      <c r="S204" s="64"/>
      <c r="T204" s="64"/>
      <c r="U204" s="64"/>
      <c r="V204" s="86"/>
    </row>
    <row r="205" spans="1:22" ht="15" thickBot="1" x14ac:dyDescent="0.4">
      <c r="A205" s="156"/>
      <c r="B205" s="36"/>
      <c r="C205" s="33"/>
      <c r="D205" s="33"/>
      <c r="E205" s="33"/>
      <c r="F205" s="36"/>
      <c r="G205" s="33"/>
      <c r="H205" s="33"/>
      <c r="I205" s="33"/>
      <c r="J205" s="33"/>
      <c r="K205" s="36"/>
      <c r="L205" s="36"/>
      <c r="M205" s="33"/>
      <c r="N205" s="33"/>
      <c r="O205" s="33"/>
      <c r="P205" s="33"/>
      <c r="Q205" s="33"/>
      <c r="R205" s="33"/>
      <c r="S205" s="33"/>
      <c r="T205" s="33"/>
      <c r="U205" s="33"/>
      <c r="V205" s="39"/>
    </row>
    <row r="206" spans="1:22" ht="27.5" thickBot="1" x14ac:dyDescent="0.4">
      <c r="A206" s="584" t="s">
        <v>9</v>
      </c>
      <c r="B206" s="1023" t="s">
        <v>296</v>
      </c>
      <c r="C206" s="1024"/>
      <c r="E206" s="1148" t="s">
        <v>389</v>
      </c>
      <c r="F206" s="1149"/>
      <c r="G206" s="1027" t="str">
        <f>VLOOKUP(B206,'piano inv.riconvers.'!$D$40:$H$59,3,FALSE)</f>
        <v>G61J22000530008</v>
      </c>
      <c r="H206" s="1028"/>
      <c r="I206" s="116"/>
      <c r="J206" s="116"/>
      <c r="K206" s="1"/>
      <c r="L206" s="1148" t="s">
        <v>390</v>
      </c>
      <c r="M206" s="1149"/>
      <c r="N206" s="1027">
        <f>VLOOKUP(B206,'piano inv.riconvers.'!$D$40:$H$59,4,FALSE)</f>
        <v>0</v>
      </c>
      <c r="O206" s="1028"/>
      <c r="Q206" s="585" t="s">
        <v>391</v>
      </c>
      <c r="R206" s="142"/>
      <c r="T206" s="587" t="s">
        <v>392</v>
      </c>
      <c r="U206" s="555"/>
      <c r="V206" s="81"/>
    </row>
    <row r="207" spans="1:22" ht="15" thickBot="1" x14ac:dyDescent="0.4">
      <c r="A207" s="157"/>
      <c r="B207" s="114"/>
      <c r="C207" s="114"/>
      <c r="E207" s="115"/>
      <c r="F207" s="115"/>
      <c r="G207" s="116"/>
      <c r="H207" s="116"/>
      <c r="I207" s="116"/>
      <c r="J207" s="116"/>
      <c r="K207" s="1"/>
      <c r="L207" s="115"/>
      <c r="M207" s="115"/>
      <c r="N207" s="116"/>
      <c r="O207" s="116"/>
      <c r="Q207" s="117"/>
      <c r="T207" s="113"/>
      <c r="V207" s="158"/>
    </row>
    <row r="208" spans="1:22" ht="28.5" customHeight="1" thickBot="1" x14ac:dyDescent="0.4">
      <c r="A208" s="1170" t="s">
        <v>456</v>
      </c>
      <c r="B208" s="1171"/>
      <c r="C208" s="1171"/>
      <c r="D208" s="1172"/>
      <c r="E208" s="1034">
        <f>VLOOKUP(B206,'piano inv.riconvers.'!$D$40:$V$59,17,FALSE)</f>
        <v>0</v>
      </c>
      <c r="F208" s="1035"/>
      <c r="G208" s="1035"/>
      <c r="H208" s="1036"/>
      <c r="I208" s="166"/>
      <c r="J208" s="166"/>
      <c r="K208" s="1"/>
      <c r="L208" s="1173" t="s">
        <v>394</v>
      </c>
      <c r="M208" s="1174"/>
      <c r="N208" s="1034">
        <f>VLOOKUP(B206,'piano inv.riconvers.'!$D$40:$V$59,19,FALSE)</f>
        <v>0</v>
      </c>
      <c r="O208" s="1036"/>
      <c r="P208" s="141"/>
      <c r="Q208" s="586" t="s">
        <v>395</v>
      </c>
      <c r="R208" s="163">
        <f>N208+E208</f>
        <v>0</v>
      </c>
      <c r="S208" s="102"/>
      <c r="T208" s="587" t="s">
        <v>396</v>
      </c>
      <c r="U208" s="555"/>
      <c r="V208" s="158"/>
    </row>
    <row r="209" spans="1:22" ht="15" thickBot="1" x14ac:dyDescent="0.4">
      <c r="A209" s="164"/>
      <c r="B209" s="165"/>
      <c r="C209" s="165"/>
      <c r="D209" s="165"/>
      <c r="E209" s="166"/>
      <c r="F209" s="166"/>
      <c r="G209" s="166"/>
      <c r="H209" s="166"/>
      <c r="I209" s="166"/>
      <c r="J209" s="166"/>
      <c r="K209" s="1"/>
      <c r="L209" s="115"/>
      <c r="M209" s="115"/>
      <c r="N209" s="166"/>
      <c r="O209" s="166"/>
      <c r="P209" s="141"/>
      <c r="Q209" s="113"/>
      <c r="R209" s="141"/>
      <c r="S209" s="102"/>
      <c r="T209" s="113"/>
      <c r="U209" s="167"/>
      <c r="V209" s="81"/>
    </row>
    <row r="210" spans="1:22" ht="72.5" x14ac:dyDescent="0.35">
      <c r="A210" s="1159" t="s">
        <v>397</v>
      </c>
      <c r="B210" s="1160" t="s">
        <v>398</v>
      </c>
      <c r="C210" s="1160" t="s">
        <v>399</v>
      </c>
      <c r="D210" s="578" t="s">
        <v>400</v>
      </c>
      <c r="E210" s="579" t="s">
        <v>401</v>
      </c>
      <c r="F210" s="578" t="s">
        <v>402</v>
      </c>
      <c r="G210" s="578" t="s">
        <v>403</v>
      </c>
      <c r="H210" s="580" t="s">
        <v>457</v>
      </c>
      <c r="I210" s="580" t="s">
        <v>292</v>
      </c>
      <c r="J210" s="580" t="s">
        <v>458</v>
      </c>
      <c r="K210" s="580" t="s">
        <v>404</v>
      </c>
      <c r="L210" s="580" t="s">
        <v>405</v>
      </c>
      <c r="M210" s="579" t="s">
        <v>459</v>
      </c>
      <c r="N210" s="580" t="s">
        <v>407</v>
      </c>
      <c r="O210" s="580" t="s">
        <v>408</v>
      </c>
      <c r="P210" s="580" t="s">
        <v>409</v>
      </c>
      <c r="Q210" s="580" t="s">
        <v>410</v>
      </c>
      <c r="R210" s="580" t="s">
        <v>411</v>
      </c>
      <c r="S210" s="580" t="s">
        <v>412</v>
      </c>
      <c r="T210" s="580" t="s">
        <v>413</v>
      </c>
      <c r="U210" s="581" t="s">
        <v>415</v>
      </c>
      <c r="V210" s="159"/>
    </row>
    <row r="211" spans="1:22" ht="24.5" thickBot="1" x14ac:dyDescent="0.4">
      <c r="A211" s="1165"/>
      <c r="B211" s="1166"/>
      <c r="C211" s="1166"/>
      <c r="D211" s="582" t="s">
        <v>416</v>
      </c>
      <c r="E211" s="582" t="s">
        <v>417</v>
      </c>
      <c r="F211" s="582" t="s">
        <v>418</v>
      </c>
      <c r="G211" s="582" t="s">
        <v>418</v>
      </c>
      <c r="H211" s="582" t="s">
        <v>293</v>
      </c>
      <c r="I211" s="582" t="s">
        <v>460</v>
      </c>
      <c r="J211" s="582" t="s">
        <v>32</v>
      </c>
      <c r="K211" s="582" t="s">
        <v>419</v>
      </c>
      <c r="L211" s="582" t="s">
        <v>420</v>
      </c>
      <c r="M211" s="582" t="s">
        <v>421</v>
      </c>
      <c r="N211" s="582" t="s">
        <v>422</v>
      </c>
      <c r="O211" s="582" t="s">
        <v>421</v>
      </c>
      <c r="P211" s="582" t="s">
        <v>423</v>
      </c>
      <c r="Q211" s="582" t="s">
        <v>387</v>
      </c>
      <c r="R211" s="582" t="s">
        <v>424</v>
      </c>
      <c r="S211" s="582" t="s">
        <v>425</v>
      </c>
      <c r="T211" s="582" t="s">
        <v>426</v>
      </c>
      <c r="U211" s="583"/>
      <c r="V211" s="159"/>
    </row>
    <row r="212" spans="1:22" x14ac:dyDescent="0.35">
      <c r="A212" s="1167" t="str">
        <f>B206</f>
        <v>riconv. sub.m.1</v>
      </c>
      <c r="B212" s="588">
        <v>1</v>
      </c>
      <c r="C212" s="123"/>
      <c r="D212" s="124"/>
      <c r="E212" s="125"/>
      <c r="F212" s="123"/>
      <c r="G212" s="126"/>
      <c r="H212" s="127"/>
      <c r="I212" s="127"/>
      <c r="J212" s="127"/>
      <c r="K212" s="110"/>
      <c r="L212" s="130"/>
      <c r="M212" s="131"/>
      <c r="N212" s="110"/>
      <c r="O212" s="131"/>
      <c r="P212" s="179"/>
      <c r="Q212" s="179"/>
      <c r="R212" s="110"/>
      <c r="S212" s="110"/>
      <c r="T212" s="110"/>
      <c r="U212" s="376"/>
      <c r="V212" s="81"/>
    </row>
    <row r="213" spans="1:22" x14ac:dyDescent="0.35">
      <c r="A213" s="1168"/>
      <c r="B213" s="589">
        <v>2</v>
      </c>
      <c r="C213" s="119"/>
      <c r="D213" s="120"/>
      <c r="E213" s="112"/>
      <c r="F213" s="119"/>
      <c r="G213" s="121"/>
      <c r="H213" s="122"/>
      <c r="I213" s="122"/>
      <c r="J213" s="122"/>
      <c r="K213" s="111"/>
      <c r="L213" s="128"/>
      <c r="M213" s="129"/>
      <c r="N213" s="111"/>
      <c r="O213" s="129"/>
      <c r="P213" s="170"/>
      <c r="Q213" s="170"/>
      <c r="R213" s="111"/>
      <c r="S213" s="111" t="s">
        <v>427</v>
      </c>
      <c r="T213" s="111"/>
      <c r="U213" s="377"/>
      <c r="V213" s="81"/>
    </row>
    <row r="214" spans="1:22" x14ac:dyDescent="0.35">
      <c r="A214" s="1168"/>
      <c r="B214" s="589">
        <v>3</v>
      </c>
      <c r="C214" s="119"/>
      <c r="D214" s="120"/>
      <c r="E214" s="112"/>
      <c r="F214" s="119"/>
      <c r="G214" s="121"/>
      <c r="H214" s="122"/>
      <c r="I214" s="122"/>
      <c r="J214" s="122"/>
      <c r="K214" s="111"/>
      <c r="L214" s="128"/>
      <c r="M214" s="129"/>
      <c r="N214" s="111"/>
      <c r="O214" s="129"/>
      <c r="P214" s="170"/>
      <c r="Q214" s="170"/>
      <c r="R214" s="111"/>
      <c r="S214" s="111"/>
      <c r="T214" s="111"/>
      <c r="U214" s="377"/>
      <c r="V214" s="81"/>
    </row>
    <row r="215" spans="1:22" x14ac:dyDescent="0.35">
      <c r="A215" s="1168"/>
      <c r="B215" s="589">
        <v>4</v>
      </c>
      <c r="C215" s="119"/>
      <c r="D215" s="120"/>
      <c r="E215" s="112"/>
      <c r="F215" s="119"/>
      <c r="G215" s="119"/>
      <c r="H215" s="122"/>
      <c r="I215" s="122"/>
      <c r="J215" s="122"/>
      <c r="K215" s="111"/>
      <c r="L215" s="128"/>
      <c r="M215" s="129"/>
      <c r="N215" s="111"/>
      <c r="O215" s="129"/>
      <c r="P215" s="170"/>
      <c r="Q215" s="170"/>
      <c r="R215" s="111"/>
      <c r="S215" s="111"/>
      <c r="T215" s="111"/>
      <c r="U215" s="377"/>
      <c r="V215" s="81"/>
    </row>
    <row r="216" spans="1:22" x14ac:dyDescent="0.35">
      <c r="A216" s="1168"/>
      <c r="B216" s="589">
        <v>5</v>
      </c>
      <c r="C216" s="119"/>
      <c r="D216" s="120"/>
      <c r="E216" s="112"/>
      <c r="F216" s="119"/>
      <c r="G216" s="121"/>
      <c r="H216" s="122"/>
      <c r="I216" s="122"/>
      <c r="J216" s="122"/>
      <c r="K216" s="111"/>
      <c r="L216" s="128"/>
      <c r="M216" s="129"/>
      <c r="N216" s="111"/>
      <c r="O216" s="129"/>
      <c r="P216" s="170"/>
      <c r="Q216" s="170"/>
      <c r="R216" s="111"/>
      <c r="S216" s="111"/>
      <c r="T216" s="111"/>
      <c r="U216" s="377"/>
      <c r="V216" s="81"/>
    </row>
    <row r="217" spans="1:22" x14ac:dyDescent="0.35">
      <c r="A217" s="1168"/>
      <c r="B217" s="589">
        <v>6</v>
      </c>
      <c r="C217" s="119"/>
      <c r="D217" s="120"/>
      <c r="E217" s="112"/>
      <c r="F217" s="119"/>
      <c r="G217" s="121"/>
      <c r="H217" s="122"/>
      <c r="I217" s="122"/>
      <c r="J217" s="122"/>
      <c r="K217" s="111"/>
      <c r="L217" s="128"/>
      <c r="M217" s="129"/>
      <c r="N217" s="111"/>
      <c r="O217" s="129"/>
      <c r="P217" s="170"/>
      <c r="Q217" s="170"/>
      <c r="R217" s="111"/>
      <c r="S217" s="111"/>
      <c r="T217" s="111"/>
      <c r="U217" s="377"/>
      <c r="V217" s="81"/>
    </row>
    <row r="218" spans="1:22" x14ac:dyDescent="0.35">
      <c r="A218" s="1168"/>
      <c r="B218" s="589">
        <v>7</v>
      </c>
      <c r="C218" s="119"/>
      <c r="D218" s="120"/>
      <c r="E218" s="112"/>
      <c r="F218" s="119"/>
      <c r="G218" s="121"/>
      <c r="H218" s="122"/>
      <c r="I218" s="122"/>
      <c r="J218" s="122"/>
      <c r="K218" s="111"/>
      <c r="L218" s="128"/>
      <c r="M218" s="129"/>
      <c r="N218" s="111"/>
      <c r="O218" s="129"/>
      <c r="P218" s="170"/>
      <c r="Q218" s="170"/>
      <c r="R218" s="111"/>
      <c r="S218" s="111"/>
      <c r="T218" s="111"/>
      <c r="U218" s="377"/>
      <c r="V218" s="81"/>
    </row>
    <row r="219" spans="1:22" x14ac:dyDescent="0.35">
      <c r="A219" s="1168"/>
      <c r="B219" s="589">
        <v>8</v>
      </c>
      <c r="C219" s="119"/>
      <c r="D219" s="120"/>
      <c r="E219" s="112"/>
      <c r="F219" s="119"/>
      <c r="G219" s="121"/>
      <c r="H219" s="122"/>
      <c r="I219" s="122"/>
      <c r="J219" s="122"/>
      <c r="K219" s="111"/>
      <c r="L219" s="128"/>
      <c r="M219" s="129"/>
      <c r="N219" s="111"/>
      <c r="O219" s="129"/>
      <c r="P219" s="170"/>
      <c r="Q219" s="170"/>
      <c r="R219" s="111"/>
      <c r="S219" s="111"/>
      <c r="T219" s="111"/>
      <c r="U219" s="377"/>
      <c r="V219" s="81"/>
    </row>
    <row r="220" spans="1:22" x14ac:dyDescent="0.35">
      <c r="A220" s="1168"/>
      <c r="B220" s="589">
        <v>9</v>
      </c>
      <c r="C220" s="119"/>
      <c r="D220" s="120"/>
      <c r="E220" s="112"/>
      <c r="F220" s="119"/>
      <c r="G220" s="121"/>
      <c r="H220" s="122"/>
      <c r="I220" s="122"/>
      <c r="J220" s="122"/>
      <c r="K220" s="111"/>
      <c r="L220" s="128"/>
      <c r="M220" s="129"/>
      <c r="N220" s="111"/>
      <c r="O220" s="129"/>
      <c r="P220" s="170"/>
      <c r="Q220" s="170"/>
      <c r="R220" s="111"/>
      <c r="S220" s="111"/>
      <c r="T220" s="111"/>
      <c r="U220" s="377"/>
      <c r="V220" s="81"/>
    </row>
    <row r="221" spans="1:22" ht="15" thickBot="1" x14ac:dyDescent="0.4">
      <c r="A221" s="1169"/>
      <c r="B221" s="590">
        <v>10</v>
      </c>
      <c r="C221" s="147"/>
      <c r="D221" s="148"/>
      <c r="E221" s="149"/>
      <c r="F221" s="147"/>
      <c r="G221" s="150"/>
      <c r="H221" s="151"/>
      <c r="I221" s="151"/>
      <c r="J221" s="151"/>
      <c r="K221" s="152"/>
      <c r="L221" s="153"/>
      <c r="M221" s="154"/>
      <c r="N221" s="152"/>
      <c r="O221" s="154"/>
      <c r="P221" s="171"/>
      <c r="Q221" s="171"/>
      <c r="R221" s="152"/>
      <c r="S221" s="152"/>
      <c r="T221" s="152"/>
      <c r="U221" s="378"/>
      <c r="V221" s="81"/>
    </row>
    <row r="222" spans="1:22" ht="29.5" thickBot="1" x14ac:dyDescent="0.4">
      <c r="A222" s="144"/>
      <c r="B222" s="12"/>
      <c r="C222" s="12"/>
      <c r="D222" s="12"/>
      <c r="E222" s="551" t="s">
        <v>461</v>
      </c>
      <c r="F222" s="552">
        <f>COUNTA(F212:F221)</f>
        <v>0</v>
      </c>
      <c r="G222" s="553">
        <f>COUNTA(G212:G221)</f>
        <v>0</v>
      </c>
      <c r="H222" s="145"/>
      <c r="I222" s="145"/>
      <c r="J222" s="145"/>
      <c r="K222" s="145"/>
      <c r="L222" s="146"/>
      <c r="M222" s="145"/>
      <c r="N222" s="145"/>
      <c r="O222" s="155" t="s">
        <v>428</v>
      </c>
      <c r="P222" s="168">
        <f>SUM(P212:P221)</f>
        <v>0</v>
      </c>
      <c r="Q222" s="169">
        <f>SUM(Q212:Q221)</f>
        <v>0</v>
      </c>
      <c r="R222" s="12"/>
      <c r="T222" s="12"/>
      <c r="U222" s="143"/>
      <c r="V222" s="160"/>
    </row>
    <row r="223" spans="1:22" ht="15" thickBot="1" x14ac:dyDescent="0.4">
      <c r="A223" s="161"/>
      <c r="B223" s="85"/>
      <c r="C223" s="64"/>
      <c r="D223" s="64"/>
      <c r="E223" s="64"/>
      <c r="F223" s="85"/>
      <c r="G223" s="64"/>
      <c r="H223" s="64"/>
      <c r="I223" s="64"/>
      <c r="J223" s="64"/>
      <c r="K223" s="85"/>
      <c r="L223" s="85"/>
      <c r="M223" s="64"/>
      <c r="N223" s="64"/>
      <c r="O223" s="64"/>
      <c r="P223" s="64"/>
      <c r="Q223" s="64"/>
      <c r="R223" s="64"/>
      <c r="S223" s="64"/>
      <c r="T223" s="64"/>
      <c r="U223" s="64"/>
      <c r="V223" s="86"/>
    </row>
  </sheetData>
  <sheetProtection algorithmName="SHA-512" hashValue="gn38HnzRVX+LcoWCtCfq+JMbU8GsEBJwe1YRAvobtU8GN2lPEzMacbSrJhVtZDEAzLOzGPv3KOylJgKyfc2Xjg==" saltValue="DNO1VNhAHhbvs97fyiAJMw==" spinCount="100000" sheet="1" objects="1" scenarios="1"/>
  <mergeCells count="157">
    <mergeCell ref="A210:A211"/>
    <mergeCell ref="B210:B211"/>
    <mergeCell ref="C210:C211"/>
    <mergeCell ref="A212:A221"/>
    <mergeCell ref="G206:H206"/>
    <mergeCell ref="L206:M206"/>
    <mergeCell ref="N206:O206"/>
    <mergeCell ref="A208:D208"/>
    <mergeCell ref="E208:H208"/>
    <mergeCell ref="L208:M208"/>
    <mergeCell ref="N208:O208"/>
    <mergeCell ref="A191:A192"/>
    <mergeCell ref="B191:B192"/>
    <mergeCell ref="C191:C192"/>
    <mergeCell ref="A193:A202"/>
    <mergeCell ref="B206:C206"/>
    <mergeCell ref="E206:F206"/>
    <mergeCell ref="G187:H187"/>
    <mergeCell ref="L187:M187"/>
    <mergeCell ref="N187:O187"/>
    <mergeCell ref="A189:D189"/>
    <mergeCell ref="E189:H189"/>
    <mergeCell ref="L189:M189"/>
    <mergeCell ref="N189:O189"/>
    <mergeCell ref="A172:A173"/>
    <mergeCell ref="B172:B173"/>
    <mergeCell ref="C172:C173"/>
    <mergeCell ref="A174:A183"/>
    <mergeCell ref="B187:C187"/>
    <mergeCell ref="E187:F187"/>
    <mergeCell ref="G168:H168"/>
    <mergeCell ref="L168:M168"/>
    <mergeCell ref="N168:O168"/>
    <mergeCell ref="A170:D170"/>
    <mergeCell ref="E170:H170"/>
    <mergeCell ref="L170:M170"/>
    <mergeCell ref="N170:O170"/>
    <mergeCell ref="A153:A154"/>
    <mergeCell ref="B153:B154"/>
    <mergeCell ref="C153:C154"/>
    <mergeCell ref="A155:A164"/>
    <mergeCell ref="B168:C168"/>
    <mergeCell ref="E168:F168"/>
    <mergeCell ref="G149:H149"/>
    <mergeCell ref="L149:M149"/>
    <mergeCell ref="N149:O149"/>
    <mergeCell ref="A151:D151"/>
    <mergeCell ref="E151:H151"/>
    <mergeCell ref="L151:M151"/>
    <mergeCell ref="N151:O151"/>
    <mergeCell ref="A134:A135"/>
    <mergeCell ref="B134:B135"/>
    <mergeCell ref="C134:C135"/>
    <mergeCell ref="A136:A145"/>
    <mergeCell ref="B149:C149"/>
    <mergeCell ref="E149:F149"/>
    <mergeCell ref="G130:H130"/>
    <mergeCell ref="L130:M130"/>
    <mergeCell ref="N130:O130"/>
    <mergeCell ref="A132:D132"/>
    <mergeCell ref="E132:H132"/>
    <mergeCell ref="L132:M132"/>
    <mergeCell ref="N132:O132"/>
    <mergeCell ref="A115:A116"/>
    <mergeCell ref="B115:B116"/>
    <mergeCell ref="C115:C116"/>
    <mergeCell ref="A117:A126"/>
    <mergeCell ref="B130:C130"/>
    <mergeCell ref="E130:F130"/>
    <mergeCell ref="G111:H111"/>
    <mergeCell ref="L111:M111"/>
    <mergeCell ref="N111:O111"/>
    <mergeCell ref="A113:D113"/>
    <mergeCell ref="E113:H113"/>
    <mergeCell ref="L113:M113"/>
    <mergeCell ref="N113:O113"/>
    <mergeCell ref="A96:A97"/>
    <mergeCell ref="B96:B97"/>
    <mergeCell ref="C96:C97"/>
    <mergeCell ref="A98:A107"/>
    <mergeCell ref="B111:C111"/>
    <mergeCell ref="E111:F111"/>
    <mergeCell ref="G92:H92"/>
    <mergeCell ref="L92:M92"/>
    <mergeCell ref="N92:O92"/>
    <mergeCell ref="A94:D94"/>
    <mergeCell ref="E94:H94"/>
    <mergeCell ref="L94:M94"/>
    <mergeCell ref="N94:O94"/>
    <mergeCell ref="A77:A78"/>
    <mergeCell ref="B77:B78"/>
    <mergeCell ref="C77:C78"/>
    <mergeCell ref="A79:A88"/>
    <mergeCell ref="B92:C92"/>
    <mergeCell ref="E92:F92"/>
    <mergeCell ref="G73:H73"/>
    <mergeCell ref="L73:M73"/>
    <mergeCell ref="N73:O73"/>
    <mergeCell ref="A75:D75"/>
    <mergeCell ref="E75:H75"/>
    <mergeCell ref="L75:M75"/>
    <mergeCell ref="N75:O75"/>
    <mergeCell ref="A58:A59"/>
    <mergeCell ref="B58:B59"/>
    <mergeCell ref="C58:C59"/>
    <mergeCell ref="A60:A69"/>
    <mergeCell ref="B73:C73"/>
    <mergeCell ref="E73:F73"/>
    <mergeCell ref="G54:H54"/>
    <mergeCell ref="L54:M54"/>
    <mergeCell ref="N54:O54"/>
    <mergeCell ref="A56:D56"/>
    <mergeCell ref="E56:H56"/>
    <mergeCell ref="L56:M56"/>
    <mergeCell ref="N56:O56"/>
    <mergeCell ref="A39:A40"/>
    <mergeCell ref="B39:B40"/>
    <mergeCell ref="C39:C40"/>
    <mergeCell ref="A41:A50"/>
    <mergeCell ref="B54:C54"/>
    <mergeCell ref="E54:F54"/>
    <mergeCell ref="G35:H35"/>
    <mergeCell ref="L35:M35"/>
    <mergeCell ref="N35:O35"/>
    <mergeCell ref="A37:D37"/>
    <mergeCell ref="E37:H37"/>
    <mergeCell ref="L37:M37"/>
    <mergeCell ref="N37:O37"/>
    <mergeCell ref="A20:A21"/>
    <mergeCell ref="B20:B21"/>
    <mergeCell ref="C20:C21"/>
    <mergeCell ref="A22:A31"/>
    <mergeCell ref="B35:C35"/>
    <mergeCell ref="E35:F35"/>
    <mergeCell ref="N16:O16"/>
    <mergeCell ref="A18:D18"/>
    <mergeCell ref="E18:H18"/>
    <mergeCell ref="L18:M18"/>
    <mergeCell ref="N18:O18"/>
    <mergeCell ref="A1:Y1"/>
    <mergeCell ref="A3:U3"/>
    <mergeCell ref="A6:D6"/>
    <mergeCell ref="E6:L6"/>
    <mergeCell ref="N6:P6"/>
    <mergeCell ref="Q6:U6"/>
    <mergeCell ref="A13:D13"/>
    <mergeCell ref="E13:H13"/>
    <mergeCell ref="B16:C16"/>
    <mergeCell ref="E16:F16"/>
    <mergeCell ref="G16:H16"/>
    <mergeCell ref="L16:M16"/>
    <mergeCell ref="A8:U8"/>
    <mergeCell ref="A10:D11"/>
    <mergeCell ref="E10:H11"/>
    <mergeCell ref="L10:P10"/>
    <mergeCell ref="Q10:R11"/>
    <mergeCell ref="L11:P11"/>
  </mergeCells>
  <dataValidations count="8">
    <dataValidation type="list" allowBlank="1" showInputMessage="1" showErrorMessage="1" sqref="E22:E31 E193:E202 E41:E50 E60:E69 E79:E88 E98:E107 E117:E126 E136:E145 E155:E164 E174:E183 E212:E221" xr:uid="{00000000-0002-0000-0C00-000000000000}">
      <formula1>"suburbano"</formula1>
    </dataValidation>
    <dataValidation type="list" allowBlank="1" showInputMessage="1" showErrorMessage="1" sqref="K22:K31 K193:K202 K41:K50 K60:K69 K79:K88 K98:K107 K117:K126 K136:K145 K155:K164 K174:K183 K212:K221" xr:uid="{00000000-0002-0000-0C00-000001000000}">
      <formula1>"classe I, classe A"</formula1>
    </dataValidation>
    <dataValidation type="list" allowBlank="1" showInputMessage="1" showErrorMessage="1" sqref="B17:C17 B188:C188 B36:C36 B55:C55 B74:C74 B93:C93 B112:C112 B131:C131 B150:C150 B169:C169 B207:C207" xr:uid="{00000000-0002-0000-0C00-000002000000}">
      <formula1>$D$20:$D$39</formula1>
    </dataValidation>
    <dataValidation type="list" allowBlank="1" showInputMessage="1" showErrorMessage="1" sqref="T22:T31 T41:T50 T60:T69 T79:T88 T98:T107 T117:T126 T136:T145 T155:T164 T174:T183 T193:T202 T212:T221" xr:uid="{00000000-0002-0000-0C00-000003000000}">
      <formula1>"si,"</formula1>
    </dataValidation>
    <dataValidation type="list" allowBlank="1" showInputMessage="1" showErrorMessage="1" sqref="J193:J202 J174:J183 J22:J31 J41:J50 J60:J69 J79:J88 J98:J107 J117:J126 J136:J145 J155:J164 J212:J221" xr:uid="{00000000-0002-0000-0C00-000004000000}">
      <formula1>"GNC,GNL"</formula1>
    </dataValidation>
    <dataValidation allowBlank="1" showInputMessage="1" showErrorMessage="1" prompt="Inserire il riferimento corretto da piano di investimento (es.m1,e.1. ecc.)_x000a_" sqref="A20:A21 A191:A192 A39:A40 A58:A59 A77:A78 A96:A97 A115:A116 A134:A135 A153:A154 A172:A173 A210:A211" xr:uid="{00000000-0002-0000-0C00-000005000000}"/>
    <dataValidation type="list" allowBlank="1" showInputMessage="1" showErrorMessage="1" sqref="I22:I31 I41:I50 I60:I69 I79:I88 I98:I107 I117:I126 I136:I145 I155:I164 I174:I183 I193:I202 I212:I221" xr:uid="{00000000-0002-0000-0C00-000006000000}">
      <formula1>"Euro 4, Euro 5"</formula1>
    </dataValidation>
    <dataValidation type="list" allowBlank="1" showInputMessage="1" showErrorMessage="1" sqref="H22:H31 H41:H50 H60:H69 H79:H88 H98:H107 H117:H126 H136:H145 H155:H164 H174:H183 H193:H202 H212:H221" xr:uid="{00000000-0002-0000-0C00-000007000000}">
      <formula1>"gasolio"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C00-000008000000}">
          <x14:formula1>
            <xm:f>'piano inv.riconvers.'!$D$77:$D$96</xm:f>
          </x14:formula1>
          <xm:sqref>B35:C35 B206:C206 B187:C187 B168:C168 B149:C149 B130:C130 B111:C111 B92:C92 B73:C73 B54:C54 B16:C16</xm:sqref>
        </x14:dataValidation>
        <x14:dataValidation type="list" allowBlank="1" showInputMessage="1" showErrorMessage="1" prompt="Scegliere la regione/P.A. beneficiaria dal menù a tendina_x000a_" xr:uid="{00000000-0002-0000-0C00-000009000000}">
          <x14:formula1>
            <xm:f>'DATI EROGAZIONI'!$A$2:$A$22</xm:f>
          </x14:formula1>
          <xm:sqref>E6:L6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0.59999389629810485"/>
  </sheetPr>
  <dimension ref="A1:Y223"/>
  <sheetViews>
    <sheetView zoomScale="73" zoomScaleNormal="73" workbookViewId="0">
      <selection activeCell="E20" sqref="E20"/>
    </sheetView>
  </sheetViews>
  <sheetFormatPr defaultColWidth="8.7265625" defaultRowHeight="14.5" x14ac:dyDescent="0.35"/>
  <cols>
    <col min="1" max="1" width="11.81640625" style="12" customWidth="1"/>
    <col min="2" max="2" width="8" style="11" customWidth="1"/>
    <col min="3" max="3" width="10.26953125" style="1" customWidth="1"/>
    <col min="4" max="4" width="11.453125" style="1" customWidth="1"/>
    <col min="5" max="5" width="17.54296875" style="1" customWidth="1"/>
    <col min="6" max="6" width="19.7265625" style="11" customWidth="1"/>
    <col min="7" max="7" width="25.1796875" style="1" customWidth="1"/>
    <col min="8" max="8" width="11.81640625" style="1" customWidth="1"/>
    <col min="9" max="9" width="14.7265625" style="1" customWidth="1"/>
    <col min="10" max="10" width="15.1796875" style="1" customWidth="1"/>
    <col min="11" max="11" width="11.7265625" style="11" bestFit="1" customWidth="1"/>
    <col min="12" max="12" width="31.54296875" style="11" customWidth="1"/>
    <col min="13" max="13" width="19.26953125" style="1" customWidth="1"/>
    <col min="14" max="14" width="15.81640625" style="1" customWidth="1"/>
    <col min="15" max="15" width="16.26953125" style="1" customWidth="1"/>
    <col min="16" max="16" width="15.81640625" style="1" customWidth="1"/>
    <col min="17" max="17" width="24.54296875" style="1" customWidth="1"/>
    <col min="18" max="18" width="17.81640625" style="1" customWidth="1"/>
    <col min="19" max="19" width="21.1796875" style="1" bestFit="1" customWidth="1"/>
    <col min="20" max="20" width="15.7265625" style="1" customWidth="1"/>
    <col min="21" max="21" width="18.7265625" style="1" customWidth="1"/>
    <col min="22" max="22" width="8" style="1" customWidth="1"/>
    <col min="23" max="23" width="18.7265625" style="1" customWidth="1"/>
    <col min="24" max="24" width="12.81640625" style="1" bestFit="1" customWidth="1"/>
    <col min="25" max="25" width="15.1796875" style="1" bestFit="1" customWidth="1"/>
    <col min="26" max="26" width="15.1796875" style="1" customWidth="1"/>
    <col min="27" max="27" width="15.7265625" style="1" customWidth="1"/>
    <col min="28" max="16384" width="8.7265625" style="1"/>
  </cols>
  <sheetData>
    <row r="1" spans="1:25" ht="20.5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59"/>
      <c r="Y1" s="960"/>
    </row>
    <row r="2" spans="1:25" ht="13.5" customHeight="1" thickBot="1" x14ac:dyDescent="0.4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5" ht="18" thickBot="1" x14ac:dyDescent="0.4">
      <c r="A3" s="1142" t="s">
        <v>462</v>
      </c>
      <c r="B3" s="1143"/>
      <c r="C3" s="1143"/>
      <c r="D3" s="1143"/>
      <c r="E3" s="1143"/>
      <c r="F3" s="1143"/>
      <c r="G3" s="1143"/>
      <c r="H3" s="1143"/>
      <c r="I3" s="1143"/>
      <c r="J3" s="1143"/>
      <c r="K3" s="1143"/>
      <c r="L3" s="1143"/>
      <c r="M3" s="1143"/>
      <c r="N3" s="1143"/>
      <c r="O3" s="1143"/>
      <c r="P3" s="1143"/>
      <c r="Q3" s="1143"/>
      <c r="R3" s="1143"/>
      <c r="S3" s="1143"/>
      <c r="T3" s="1143"/>
      <c r="U3" s="1144"/>
      <c r="V3" s="104"/>
      <c r="W3" s="104"/>
      <c r="X3" s="104"/>
      <c r="Y3" s="104"/>
    </row>
    <row r="4" spans="1:25" ht="10.5" customHeight="1" x14ac:dyDescent="0.35">
      <c r="A4" s="1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6" customHeight="1" thickBot="1" x14ac:dyDescent="0.4">
      <c r="A5" s="1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25" ht="26.25" customHeight="1" thickBot="1" x14ac:dyDescent="0.4">
      <c r="A6" s="1046" t="s">
        <v>233</v>
      </c>
      <c r="B6" s="1047"/>
      <c r="C6" s="1047"/>
      <c r="D6" s="1048"/>
      <c r="E6" s="1049" t="s">
        <v>383</v>
      </c>
      <c r="F6" s="1050"/>
      <c r="G6" s="1050"/>
      <c r="H6" s="1050"/>
      <c r="I6" s="1050"/>
      <c r="J6" s="1050"/>
      <c r="K6" s="1050"/>
      <c r="L6" s="1051"/>
      <c r="N6" s="809" t="s">
        <v>4</v>
      </c>
      <c r="O6" s="810"/>
      <c r="P6" s="810"/>
      <c r="Q6" s="1064"/>
      <c r="R6" s="1065"/>
      <c r="S6" s="1065"/>
      <c r="T6" s="1065"/>
      <c r="U6" s="1066"/>
      <c r="V6" s="379"/>
      <c r="W6" s="379"/>
      <c r="X6" s="379"/>
      <c r="Y6" s="379"/>
    </row>
    <row r="7" spans="1:25" ht="15" thickBot="1" x14ac:dyDescent="0.4"/>
    <row r="8" spans="1:25" ht="26.25" customHeight="1" thickBot="1" x14ac:dyDescent="0.4">
      <c r="A8" s="1150" t="s">
        <v>453</v>
      </c>
      <c r="B8" s="1151"/>
      <c r="C8" s="1151"/>
      <c r="D8" s="1151"/>
      <c r="E8" s="1151"/>
      <c r="F8" s="1151"/>
      <c r="G8" s="1151"/>
      <c r="H8" s="1151"/>
      <c r="I8" s="1151"/>
      <c r="J8" s="1151"/>
      <c r="K8" s="1151"/>
      <c r="L8" s="1151"/>
      <c r="M8" s="1151"/>
      <c r="N8" s="1151"/>
      <c r="O8" s="1151"/>
      <c r="P8" s="1151"/>
      <c r="Q8" s="1151"/>
      <c r="R8" s="1151"/>
      <c r="S8" s="1151"/>
      <c r="T8" s="1151"/>
      <c r="U8" s="1152"/>
      <c r="V8" s="287"/>
    </row>
    <row r="9" spans="1:25" ht="15" thickBot="1" x14ac:dyDescent="0.4"/>
    <row r="10" spans="1:25" x14ac:dyDescent="0.35">
      <c r="A10" s="1153" t="s">
        <v>454</v>
      </c>
      <c r="B10" s="1154"/>
      <c r="C10" s="1154"/>
      <c r="D10" s="1155"/>
      <c r="E10" s="1058">
        <f>P32+P51+P70+P89+P108+P127+P146+P165+P184+P203+P222</f>
        <v>0</v>
      </c>
      <c r="F10" s="1042"/>
      <c r="G10" s="1042"/>
      <c r="H10" s="1043"/>
      <c r="I10" s="166"/>
      <c r="J10" s="166"/>
      <c r="K10" s="1"/>
      <c r="L10" s="1159" t="s">
        <v>386</v>
      </c>
      <c r="M10" s="1160"/>
      <c r="N10" s="1160"/>
      <c r="O10" s="1160"/>
      <c r="P10" s="1161"/>
      <c r="Q10" s="1042">
        <f>Q32+Q51+Q70+Q89+Q108+Q127+Q146+Q165+Q184+Q203+Q222</f>
        <v>0</v>
      </c>
      <c r="R10" s="1043"/>
      <c r="S10" s="102"/>
      <c r="T10" s="113"/>
      <c r="U10" s="167"/>
      <c r="V10" s="113"/>
      <c r="W10" s="118"/>
    </row>
    <row r="11" spans="1:25" ht="15" thickBot="1" x14ac:dyDescent="0.4">
      <c r="A11" s="1156"/>
      <c r="B11" s="1157"/>
      <c r="C11" s="1157"/>
      <c r="D11" s="1158"/>
      <c r="E11" s="1059"/>
      <c r="F11" s="1044"/>
      <c r="G11" s="1044"/>
      <c r="H11" s="1045"/>
      <c r="I11" s="166"/>
      <c r="J11" s="166"/>
      <c r="K11" s="1"/>
      <c r="L11" s="1162" t="s">
        <v>387</v>
      </c>
      <c r="M11" s="1163"/>
      <c r="N11" s="1163"/>
      <c r="O11" s="1163"/>
      <c r="P11" s="1164"/>
      <c r="Q11" s="1044"/>
      <c r="R11" s="1045"/>
      <c r="S11" s="102"/>
      <c r="T11" s="113"/>
      <c r="U11" s="167"/>
      <c r="V11" s="113"/>
      <c r="W11" s="118"/>
    </row>
    <row r="12" spans="1:25" ht="15" thickBot="1" x14ac:dyDescent="0.4">
      <c r="A12" s="195"/>
      <c r="B12" s="195"/>
      <c r="C12" s="195"/>
      <c r="D12" s="195"/>
      <c r="E12" s="166"/>
      <c r="F12" s="166"/>
      <c r="G12" s="166"/>
      <c r="H12" s="166"/>
      <c r="I12" s="166"/>
      <c r="J12" s="166"/>
      <c r="K12" s="1"/>
      <c r="L12" s="197"/>
      <c r="M12" s="197"/>
      <c r="N12" s="197"/>
      <c r="O12" s="197"/>
      <c r="P12" s="197"/>
      <c r="Q12" s="166"/>
      <c r="R12" s="166"/>
      <c r="S12" s="102"/>
      <c r="T12" s="113"/>
      <c r="U12" s="167"/>
      <c r="V12" s="113"/>
      <c r="W12" s="118"/>
    </row>
    <row r="13" spans="1:25" ht="15.75" customHeight="1" thickBot="1" x14ac:dyDescent="0.4">
      <c r="A13" s="1145" t="s">
        <v>463</v>
      </c>
      <c r="B13" s="1146"/>
      <c r="C13" s="1146"/>
      <c r="D13" s="1147"/>
      <c r="E13" s="1070">
        <f>F32+F51+F70+F89+F108+F127+F146+F165+F184+F203+F222</f>
        <v>0</v>
      </c>
      <c r="F13" s="1071"/>
      <c r="G13" s="1071"/>
      <c r="H13" s="1072"/>
      <c r="I13" s="115"/>
      <c r="J13" s="115"/>
      <c r="K13" s="1"/>
      <c r="L13" s="197"/>
      <c r="M13" s="197"/>
      <c r="N13" s="197"/>
      <c r="O13" s="197"/>
      <c r="P13" s="197"/>
      <c r="Q13" s="166"/>
      <c r="R13" s="166"/>
      <c r="S13" s="102"/>
      <c r="T13" s="113"/>
      <c r="U13" s="167"/>
      <c r="V13" s="113"/>
      <c r="W13" s="118"/>
    </row>
    <row r="14" spans="1:25" ht="15" thickBot="1" x14ac:dyDescent="0.4">
      <c r="A14" s="547"/>
      <c r="B14" s="548"/>
      <c r="C14" s="548"/>
      <c r="D14" s="548"/>
      <c r="E14" s="64"/>
    </row>
    <row r="15" spans="1:25" ht="15" thickBot="1" x14ac:dyDescent="0.4">
      <c r="A15" s="156"/>
      <c r="B15" s="36"/>
      <c r="C15" s="33"/>
      <c r="D15" s="33"/>
      <c r="E15" s="33"/>
      <c r="F15" s="36"/>
      <c r="G15" s="33"/>
      <c r="H15" s="33"/>
      <c r="I15" s="33"/>
      <c r="J15" s="33"/>
      <c r="K15" s="36"/>
      <c r="L15" s="36"/>
      <c r="M15" s="33"/>
      <c r="N15" s="33"/>
      <c r="O15" s="33"/>
      <c r="P15" s="33"/>
      <c r="Q15" s="33"/>
      <c r="R15" s="33"/>
      <c r="S15" s="33"/>
      <c r="T15" s="33"/>
      <c r="U15" s="33"/>
      <c r="V15" s="39"/>
    </row>
    <row r="16" spans="1:25" ht="27.5" thickBot="1" x14ac:dyDescent="0.4">
      <c r="A16" s="584" t="s">
        <v>9</v>
      </c>
      <c r="B16" s="1023" t="s">
        <v>321</v>
      </c>
      <c r="C16" s="1024"/>
      <c r="E16" s="1148" t="s">
        <v>389</v>
      </c>
      <c r="F16" s="1149"/>
      <c r="G16" s="1027">
        <f>VLOOKUP(B16,'piano inv.riconvers.'!$D$77:$H$96,3,FALSE)</f>
        <v>0</v>
      </c>
      <c r="H16" s="1028"/>
      <c r="I16" s="116"/>
      <c r="J16" s="116"/>
      <c r="K16" s="1"/>
      <c r="L16" s="1148" t="s">
        <v>390</v>
      </c>
      <c r="M16" s="1149"/>
      <c r="N16" s="1027" t="s">
        <v>318</v>
      </c>
      <c r="O16" s="1028"/>
      <c r="Q16" s="585" t="s">
        <v>391</v>
      </c>
      <c r="R16" s="142"/>
      <c r="T16" s="587" t="s">
        <v>392</v>
      </c>
      <c r="U16" s="555"/>
      <c r="V16" s="81"/>
    </row>
    <row r="17" spans="1:23" ht="13.5" customHeight="1" thickBot="1" x14ac:dyDescent="0.4">
      <c r="A17" s="157"/>
      <c r="B17" s="114"/>
      <c r="C17" s="114"/>
      <c r="E17" s="115"/>
      <c r="F17" s="115"/>
      <c r="G17" s="116"/>
      <c r="H17" s="116"/>
      <c r="I17" s="116"/>
      <c r="J17" s="116"/>
      <c r="K17" s="1"/>
      <c r="L17" s="115"/>
      <c r="M17" s="115"/>
      <c r="N17" s="116"/>
      <c r="O17" s="116"/>
      <c r="Q17" s="117"/>
      <c r="T17" s="113"/>
      <c r="V17" s="158"/>
      <c r="W17" s="118"/>
    </row>
    <row r="18" spans="1:23" ht="33.75" customHeight="1" thickBot="1" x14ac:dyDescent="0.4">
      <c r="A18" s="1170" t="s">
        <v>456</v>
      </c>
      <c r="B18" s="1171"/>
      <c r="C18" s="1171"/>
      <c r="D18" s="1172"/>
      <c r="E18" s="1034">
        <f>VLOOKUP(B16,'piano inv.riconvers.'!$D$77:$V$96,17,FALSE)</f>
        <v>0</v>
      </c>
      <c r="F18" s="1035"/>
      <c r="G18" s="1035"/>
      <c r="H18" s="1036"/>
      <c r="I18" s="166"/>
      <c r="J18" s="166"/>
      <c r="K18" s="1"/>
      <c r="L18" s="1173" t="s">
        <v>394</v>
      </c>
      <c r="M18" s="1174"/>
      <c r="N18" s="1034">
        <f>VLOOKUP(B16,'piano inv.riconvers.'!$D$77:$V$96,19,FALSE)</f>
        <v>0</v>
      </c>
      <c r="O18" s="1036"/>
      <c r="P18" s="141"/>
      <c r="Q18" s="586" t="s">
        <v>395</v>
      </c>
      <c r="R18" s="163">
        <f>N18+E18</f>
        <v>0</v>
      </c>
      <c r="S18" s="102"/>
      <c r="T18" s="587" t="s">
        <v>396</v>
      </c>
      <c r="U18" s="555"/>
      <c r="V18" s="158"/>
      <c r="W18" s="118"/>
    </row>
    <row r="19" spans="1:23" ht="33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66"/>
      <c r="J19" s="166"/>
      <c r="K19" s="1"/>
      <c r="L19" s="115"/>
      <c r="M19" s="115"/>
      <c r="N19" s="166"/>
      <c r="O19" s="166"/>
      <c r="P19" s="141"/>
      <c r="Q19" s="113"/>
      <c r="R19" s="141"/>
      <c r="S19" s="102"/>
      <c r="T19" s="113"/>
      <c r="U19" s="167"/>
      <c r="V19" s="158"/>
      <c r="W19" s="118"/>
    </row>
    <row r="20" spans="1:23" s="13" customFormat="1" ht="72" customHeight="1" x14ac:dyDescent="0.35">
      <c r="A20" s="1159" t="s">
        <v>397</v>
      </c>
      <c r="B20" s="1160" t="s">
        <v>398</v>
      </c>
      <c r="C20" s="1160" t="s">
        <v>399</v>
      </c>
      <c r="D20" s="578" t="s">
        <v>400</v>
      </c>
      <c r="E20" s="579" t="s">
        <v>401</v>
      </c>
      <c r="F20" s="578" t="s">
        <v>402</v>
      </c>
      <c r="G20" s="578" t="s">
        <v>403</v>
      </c>
      <c r="H20" s="580" t="s">
        <v>457</v>
      </c>
      <c r="I20" s="580" t="s">
        <v>292</v>
      </c>
      <c r="J20" s="580" t="s">
        <v>458</v>
      </c>
      <c r="K20" s="580" t="s">
        <v>404</v>
      </c>
      <c r="L20" s="580" t="s">
        <v>405</v>
      </c>
      <c r="M20" s="579" t="s">
        <v>459</v>
      </c>
      <c r="N20" s="580" t="s">
        <v>407</v>
      </c>
      <c r="O20" s="580" t="s">
        <v>408</v>
      </c>
      <c r="P20" s="580" t="s">
        <v>409</v>
      </c>
      <c r="Q20" s="580" t="s">
        <v>410</v>
      </c>
      <c r="R20" s="580" t="s">
        <v>411</v>
      </c>
      <c r="S20" s="580" t="s">
        <v>412</v>
      </c>
      <c r="T20" s="580" t="s">
        <v>413</v>
      </c>
      <c r="U20" s="581" t="s">
        <v>415</v>
      </c>
      <c r="V20" s="159"/>
    </row>
    <row r="21" spans="1:23" s="13" customFormat="1" ht="36.65" customHeight="1" thickBot="1" x14ac:dyDescent="0.4">
      <c r="A21" s="1165"/>
      <c r="B21" s="1166"/>
      <c r="C21" s="1166"/>
      <c r="D21" s="582" t="s">
        <v>416</v>
      </c>
      <c r="E21" s="582" t="s">
        <v>432</v>
      </c>
      <c r="F21" s="582" t="s">
        <v>418</v>
      </c>
      <c r="G21" s="582" t="s">
        <v>418</v>
      </c>
      <c r="H21" s="582" t="s">
        <v>293</v>
      </c>
      <c r="I21" s="582" t="s">
        <v>464</v>
      </c>
      <c r="J21" s="582" t="s">
        <v>32</v>
      </c>
      <c r="K21" s="582" t="s">
        <v>465</v>
      </c>
      <c r="L21" s="582" t="s">
        <v>420</v>
      </c>
      <c r="M21" s="582" t="s">
        <v>421</v>
      </c>
      <c r="N21" s="582" t="s">
        <v>422</v>
      </c>
      <c r="O21" s="582" t="s">
        <v>421</v>
      </c>
      <c r="P21" s="582" t="s">
        <v>423</v>
      </c>
      <c r="Q21" s="582" t="s">
        <v>387</v>
      </c>
      <c r="R21" s="582" t="s">
        <v>424</v>
      </c>
      <c r="S21" s="582" t="s">
        <v>425</v>
      </c>
      <c r="T21" s="582" t="s">
        <v>426</v>
      </c>
      <c r="U21" s="583"/>
      <c r="V21" s="159"/>
    </row>
    <row r="22" spans="1:23" ht="15" customHeight="1" x14ac:dyDescent="0.35">
      <c r="A22" s="1167" t="str">
        <f>B16</f>
        <v>riconv. extraurb.m.1</v>
      </c>
      <c r="B22" s="588">
        <v>1</v>
      </c>
      <c r="C22" s="123"/>
      <c r="D22" s="124"/>
      <c r="E22" s="125"/>
      <c r="F22" s="123"/>
      <c r="G22" s="126"/>
      <c r="H22" s="127"/>
      <c r="I22" s="127"/>
      <c r="J22" s="127"/>
      <c r="K22" s="110"/>
      <c r="L22" s="130"/>
      <c r="M22" s="131"/>
      <c r="N22" s="110"/>
      <c r="O22" s="131"/>
      <c r="P22" s="179"/>
      <c r="Q22" s="179"/>
      <c r="R22" s="110"/>
      <c r="S22" s="110"/>
      <c r="T22" s="110"/>
      <c r="U22" s="376"/>
      <c r="V22" s="81"/>
    </row>
    <row r="23" spans="1:23" x14ac:dyDescent="0.35">
      <c r="A23" s="1168"/>
      <c r="B23" s="589">
        <v>2</v>
      </c>
      <c r="C23" s="119"/>
      <c r="D23" s="120"/>
      <c r="E23" s="112"/>
      <c r="F23" s="119"/>
      <c r="G23" s="121"/>
      <c r="H23" s="122"/>
      <c r="I23" s="122"/>
      <c r="J23" s="122"/>
      <c r="K23" s="111"/>
      <c r="L23" s="128"/>
      <c r="M23" s="129"/>
      <c r="N23" s="111"/>
      <c r="O23" s="129"/>
      <c r="P23" s="170"/>
      <c r="Q23" s="170"/>
      <c r="R23" s="111"/>
      <c r="S23" s="111" t="s">
        <v>427</v>
      </c>
      <c r="T23" s="111"/>
      <c r="U23" s="377"/>
      <c r="V23" s="81"/>
    </row>
    <row r="24" spans="1:23" x14ac:dyDescent="0.35">
      <c r="A24" s="1168"/>
      <c r="B24" s="589">
        <v>3</v>
      </c>
      <c r="C24" s="119"/>
      <c r="D24" s="120"/>
      <c r="E24" s="112"/>
      <c r="F24" s="119"/>
      <c r="G24" s="121"/>
      <c r="H24" s="122"/>
      <c r="I24" s="122"/>
      <c r="J24" s="122"/>
      <c r="K24" s="111"/>
      <c r="L24" s="128"/>
      <c r="M24" s="129"/>
      <c r="N24" s="111"/>
      <c r="O24" s="129"/>
      <c r="P24" s="170"/>
      <c r="Q24" s="170"/>
      <c r="R24" s="111"/>
      <c r="S24" s="111"/>
      <c r="T24" s="111"/>
      <c r="U24" s="377"/>
      <c r="V24" s="81"/>
    </row>
    <row r="25" spans="1:23" x14ac:dyDescent="0.35">
      <c r="A25" s="1168"/>
      <c r="B25" s="589">
        <v>4</v>
      </c>
      <c r="C25" s="119"/>
      <c r="D25" s="120"/>
      <c r="E25" s="112"/>
      <c r="F25" s="119"/>
      <c r="G25" s="119"/>
      <c r="H25" s="122"/>
      <c r="I25" s="122"/>
      <c r="J25" s="122"/>
      <c r="K25" s="111"/>
      <c r="L25" s="128"/>
      <c r="M25" s="129"/>
      <c r="N25" s="111"/>
      <c r="O25" s="129"/>
      <c r="P25" s="170"/>
      <c r="Q25" s="170"/>
      <c r="R25" s="111"/>
      <c r="S25" s="111"/>
      <c r="T25" s="111"/>
      <c r="U25" s="377"/>
      <c r="V25" s="81"/>
    </row>
    <row r="26" spans="1:23" x14ac:dyDescent="0.35">
      <c r="A26" s="1168"/>
      <c r="B26" s="589">
        <v>5</v>
      </c>
      <c r="C26" s="119"/>
      <c r="D26" s="120"/>
      <c r="E26" s="112"/>
      <c r="F26" s="119"/>
      <c r="G26" s="121"/>
      <c r="H26" s="122"/>
      <c r="I26" s="122"/>
      <c r="J26" s="122"/>
      <c r="K26" s="111"/>
      <c r="L26" s="128"/>
      <c r="M26" s="129"/>
      <c r="N26" s="111"/>
      <c r="O26" s="129"/>
      <c r="P26" s="170"/>
      <c r="Q26" s="170"/>
      <c r="R26" s="111"/>
      <c r="S26" s="111"/>
      <c r="T26" s="111"/>
      <c r="U26" s="377"/>
      <c r="V26" s="81"/>
    </row>
    <row r="27" spans="1:23" x14ac:dyDescent="0.35">
      <c r="A27" s="1168"/>
      <c r="B27" s="589">
        <v>6</v>
      </c>
      <c r="C27" s="119"/>
      <c r="D27" s="120"/>
      <c r="E27" s="112"/>
      <c r="F27" s="119"/>
      <c r="G27" s="121"/>
      <c r="H27" s="122"/>
      <c r="I27" s="122"/>
      <c r="J27" s="122"/>
      <c r="K27" s="111"/>
      <c r="L27" s="128"/>
      <c r="M27" s="129"/>
      <c r="N27" s="111"/>
      <c r="O27" s="129"/>
      <c r="P27" s="170"/>
      <c r="Q27" s="170"/>
      <c r="R27" s="111"/>
      <c r="S27" s="111"/>
      <c r="T27" s="111"/>
      <c r="U27" s="377"/>
      <c r="V27" s="81"/>
    </row>
    <row r="28" spans="1:23" x14ac:dyDescent="0.35">
      <c r="A28" s="1168"/>
      <c r="B28" s="589">
        <v>7</v>
      </c>
      <c r="C28" s="119"/>
      <c r="D28" s="120"/>
      <c r="E28" s="112"/>
      <c r="F28" s="119"/>
      <c r="G28" s="121"/>
      <c r="H28" s="122"/>
      <c r="I28" s="122"/>
      <c r="J28" s="122"/>
      <c r="K28" s="111"/>
      <c r="L28" s="128"/>
      <c r="M28" s="129"/>
      <c r="N28" s="111"/>
      <c r="O28" s="129"/>
      <c r="P28" s="170"/>
      <c r="Q28" s="170"/>
      <c r="R28" s="111"/>
      <c r="S28" s="111"/>
      <c r="T28" s="111"/>
      <c r="U28" s="377"/>
      <c r="V28" s="81"/>
    </row>
    <row r="29" spans="1:23" x14ac:dyDescent="0.35">
      <c r="A29" s="1168"/>
      <c r="B29" s="589">
        <v>8</v>
      </c>
      <c r="C29" s="119"/>
      <c r="D29" s="120"/>
      <c r="E29" s="112"/>
      <c r="F29" s="119"/>
      <c r="G29" s="121"/>
      <c r="H29" s="122"/>
      <c r="I29" s="122"/>
      <c r="J29" s="122"/>
      <c r="K29" s="111"/>
      <c r="L29" s="128"/>
      <c r="M29" s="129"/>
      <c r="N29" s="111"/>
      <c r="O29" s="129"/>
      <c r="P29" s="170"/>
      <c r="Q29" s="170"/>
      <c r="R29" s="111"/>
      <c r="S29" s="111"/>
      <c r="T29" s="111"/>
      <c r="U29" s="377"/>
      <c r="V29" s="81"/>
    </row>
    <row r="30" spans="1:23" x14ac:dyDescent="0.35">
      <c r="A30" s="1168"/>
      <c r="B30" s="589">
        <v>9</v>
      </c>
      <c r="C30" s="119"/>
      <c r="D30" s="120"/>
      <c r="E30" s="112"/>
      <c r="F30" s="119"/>
      <c r="G30" s="121"/>
      <c r="H30" s="122"/>
      <c r="I30" s="122"/>
      <c r="J30" s="122"/>
      <c r="K30" s="111"/>
      <c r="L30" s="128"/>
      <c r="M30" s="129"/>
      <c r="N30" s="111"/>
      <c r="O30" s="129"/>
      <c r="P30" s="170"/>
      <c r="Q30" s="170"/>
      <c r="R30" s="111"/>
      <c r="S30" s="111"/>
      <c r="T30" s="111"/>
      <c r="U30" s="377"/>
      <c r="V30" s="81"/>
    </row>
    <row r="31" spans="1:23" ht="15" thickBot="1" x14ac:dyDescent="0.4">
      <c r="A31" s="1169"/>
      <c r="B31" s="590">
        <v>10</v>
      </c>
      <c r="C31" s="147"/>
      <c r="D31" s="148"/>
      <c r="E31" s="149"/>
      <c r="F31" s="147"/>
      <c r="G31" s="150"/>
      <c r="H31" s="151"/>
      <c r="I31" s="151"/>
      <c r="J31" s="151"/>
      <c r="K31" s="152"/>
      <c r="L31" s="153"/>
      <c r="M31" s="154"/>
      <c r="N31" s="152"/>
      <c r="O31" s="154"/>
      <c r="P31" s="171"/>
      <c r="Q31" s="171"/>
      <c r="R31" s="152"/>
      <c r="S31" s="152"/>
      <c r="T31" s="152"/>
      <c r="U31" s="378"/>
      <c r="V31" s="81"/>
    </row>
    <row r="32" spans="1:23" ht="29.5" thickBot="1" x14ac:dyDescent="0.4">
      <c r="A32" s="144"/>
      <c r="B32" s="12"/>
      <c r="C32" s="12"/>
      <c r="D32" s="12"/>
      <c r="E32" s="551" t="s">
        <v>461</v>
      </c>
      <c r="F32" s="552">
        <f>COUNTA(F22:F31)</f>
        <v>0</v>
      </c>
      <c r="G32" s="553">
        <f>COUNTA(G22:G31)</f>
        <v>0</v>
      </c>
      <c r="M32" s="145"/>
      <c r="N32" s="145"/>
      <c r="O32" s="155" t="s">
        <v>428</v>
      </c>
      <c r="P32" s="168">
        <f>SUM(P22:P31)</f>
        <v>0</v>
      </c>
      <c r="Q32" s="169">
        <f>SUM(Q22:Q31)</f>
        <v>0</v>
      </c>
      <c r="R32" s="12"/>
      <c r="T32" s="12"/>
      <c r="U32" s="143"/>
      <c r="V32" s="160"/>
      <c r="W32" s="143"/>
    </row>
    <row r="33" spans="1:22" ht="15" thickBot="1" x14ac:dyDescent="0.4">
      <c r="A33" s="161"/>
      <c r="B33" s="85"/>
      <c r="C33" s="64"/>
      <c r="D33" s="64"/>
      <c r="E33" s="64"/>
      <c r="F33" s="85"/>
      <c r="G33" s="64"/>
      <c r="H33" s="64"/>
      <c r="I33" s="64"/>
      <c r="J33" s="64"/>
      <c r="K33" s="85"/>
      <c r="L33" s="85"/>
      <c r="M33" s="64"/>
      <c r="N33" s="64"/>
      <c r="O33" s="64"/>
      <c r="P33" s="64"/>
      <c r="Q33" s="64"/>
      <c r="R33" s="64"/>
      <c r="S33" s="64"/>
      <c r="T33" s="64"/>
      <c r="U33" s="64"/>
      <c r="V33" s="86"/>
    </row>
    <row r="34" spans="1:22" ht="15" thickBot="1" x14ac:dyDescent="0.4">
      <c r="A34" s="156"/>
      <c r="B34" s="36"/>
      <c r="C34" s="33"/>
      <c r="D34" s="33"/>
      <c r="E34" s="33"/>
      <c r="F34" s="36"/>
      <c r="G34" s="33"/>
      <c r="H34" s="33"/>
      <c r="I34" s="33"/>
      <c r="J34" s="33"/>
      <c r="K34" s="36"/>
      <c r="L34" s="36"/>
      <c r="M34" s="33"/>
      <c r="N34" s="33"/>
      <c r="O34" s="33"/>
      <c r="P34" s="33"/>
      <c r="Q34" s="33"/>
      <c r="R34" s="33"/>
      <c r="S34" s="33"/>
      <c r="T34" s="33"/>
      <c r="U34" s="33"/>
      <c r="V34" s="39"/>
    </row>
    <row r="35" spans="1:22" ht="27.5" thickBot="1" x14ac:dyDescent="0.4">
      <c r="A35" s="584" t="s">
        <v>9</v>
      </c>
      <c r="B35" s="1023" t="s">
        <v>321</v>
      </c>
      <c r="C35" s="1024"/>
      <c r="E35" s="1148" t="s">
        <v>389</v>
      </c>
      <c r="F35" s="1149"/>
      <c r="G35" s="1027">
        <f>VLOOKUP(B35,'piano inv.riconvers.'!$D$77:$H$96,3,FALSE)</f>
        <v>0</v>
      </c>
      <c r="H35" s="1028"/>
      <c r="I35" s="116"/>
      <c r="J35" s="116"/>
      <c r="K35" s="1"/>
      <c r="L35" s="1148" t="s">
        <v>390</v>
      </c>
      <c r="M35" s="1149"/>
      <c r="N35" s="1027" t="s">
        <v>318</v>
      </c>
      <c r="O35" s="1028"/>
      <c r="Q35" s="585" t="s">
        <v>391</v>
      </c>
      <c r="R35" s="142"/>
      <c r="T35" s="587" t="s">
        <v>392</v>
      </c>
      <c r="U35" s="555"/>
      <c r="V35" s="81"/>
    </row>
    <row r="36" spans="1:22" ht="15" thickBot="1" x14ac:dyDescent="0.4">
      <c r="A36" s="157"/>
      <c r="B36" s="114"/>
      <c r="C36" s="114"/>
      <c r="E36" s="115"/>
      <c r="F36" s="115"/>
      <c r="G36" s="116"/>
      <c r="H36" s="116"/>
      <c r="I36" s="116"/>
      <c r="J36" s="116"/>
      <c r="K36" s="1"/>
      <c r="L36" s="115"/>
      <c r="M36" s="115"/>
      <c r="N36" s="116"/>
      <c r="O36" s="116"/>
      <c r="Q36" s="117"/>
      <c r="T36" s="113"/>
      <c r="V36" s="158"/>
    </row>
    <row r="37" spans="1:22" ht="28.5" customHeight="1" thickBot="1" x14ac:dyDescent="0.4">
      <c r="A37" s="1170" t="s">
        <v>456</v>
      </c>
      <c r="B37" s="1171"/>
      <c r="C37" s="1171"/>
      <c r="D37" s="1172"/>
      <c r="E37" s="1034">
        <f>VLOOKUP(B35,'piano inv.riconvers.'!$D$77:$V$96,17,FALSE)</f>
        <v>0</v>
      </c>
      <c r="F37" s="1035"/>
      <c r="G37" s="1035"/>
      <c r="H37" s="1036"/>
      <c r="I37" s="166"/>
      <c r="J37" s="166"/>
      <c r="K37" s="1"/>
      <c r="L37" s="1173" t="s">
        <v>394</v>
      </c>
      <c r="M37" s="1174"/>
      <c r="N37" s="1034">
        <f>VLOOKUP(B35,'piano inv.riconvers.'!$D$77:$V$96,19,FALSE)</f>
        <v>0</v>
      </c>
      <c r="O37" s="1036"/>
      <c r="P37" s="141"/>
      <c r="Q37" s="586" t="s">
        <v>395</v>
      </c>
      <c r="R37" s="163">
        <f>N37+E37</f>
        <v>0</v>
      </c>
      <c r="S37" s="102"/>
      <c r="T37" s="587" t="s">
        <v>396</v>
      </c>
      <c r="U37" s="555"/>
      <c r="V37" s="158"/>
    </row>
    <row r="38" spans="1:22" ht="15" thickBot="1" x14ac:dyDescent="0.4">
      <c r="A38" s="164"/>
      <c r="B38" s="165"/>
      <c r="C38" s="165"/>
      <c r="D38" s="165"/>
      <c r="E38" s="166"/>
      <c r="F38" s="166"/>
      <c r="G38" s="166"/>
      <c r="H38" s="166"/>
      <c r="I38" s="166"/>
      <c r="J38" s="166"/>
      <c r="K38" s="1"/>
      <c r="L38" s="115"/>
      <c r="M38" s="115"/>
      <c r="N38" s="166"/>
      <c r="O38" s="166"/>
      <c r="P38" s="141"/>
      <c r="Q38" s="113"/>
      <c r="R38" s="141"/>
      <c r="S38" s="102"/>
      <c r="T38" s="113"/>
      <c r="U38" s="167"/>
      <c r="V38" s="81"/>
    </row>
    <row r="39" spans="1:22" ht="79.5" customHeight="1" x14ac:dyDescent="0.35">
      <c r="A39" s="1159" t="s">
        <v>397</v>
      </c>
      <c r="B39" s="1160" t="s">
        <v>398</v>
      </c>
      <c r="C39" s="1160" t="s">
        <v>399</v>
      </c>
      <c r="D39" s="578" t="s">
        <v>400</v>
      </c>
      <c r="E39" s="579" t="s">
        <v>401</v>
      </c>
      <c r="F39" s="578" t="s">
        <v>402</v>
      </c>
      <c r="G39" s="578" t="s">
        <v>403</v>
      </c>
      <c r="H39" s="580" t="s">
        <v>457</v>
      </c>
      <c r="I39" s="580" t="s">
        <v>292</v>
      </c>
      <c r="J39" s="580" t="s">
        <v>458</v>
      </c>
      <c r="K39" s="580" t="s">
        <v>404</v>
      </c>
      <c r="L39" s="580" t="s">
        <v>405</v>
      </c>
      <c r="M39" s="579" t="s">
        <v>459</v>
      </c>
      <c r="N39" s="580" t="s">
        <v>407</v>
      </c>
      <c r="O39" s="580" t="s">
        <v>408</v>
      </c>
      <c r="P39" s="580" t="s">
        <v>409</v>
      </c>
      <c r="Q39" s="580" t="s">
        <v>410</v>
      </c>
      <c r="R39" s="580" t="s">
        <v>411</v>
      </c>
      <c r="S39" s="580" t="s">
        <v>412</v>
      </c>
      <c r="T39" s="580" t="s">
        <v>413</v>
      </c>
      <c r="U39" s="581" t="s">
        <v>415</v>
      </c>
      <c r="V39" s="159"/>
    </row>
    <row r="40" spans="1:22" ht="36.5" thickBot="1" x14ac:dyDescent="0.4">
      <c r="A40" s="1165"/>
      <c r="B40" s="1166"/>
      <c r="C40" s="1166"/>
      <c r="D40" s="582" t="s">
        <v>416</v>
      </c>
      <c r="E40" s="582" t="s">
        <v>432</v>
      </c>
      <c r="F40" s="582" t="s">
        <v>418</v>
      </c>
      <c r="G40" s="582" t="s">
        <v>418</v>
      </c>
      <c r="H40" s="582" t="s">
        <v>293</v>
      </c>
      <c r="I40" s="582" t="s">
        <v>464</v>
      </c>
      <c r="J40" s="582" t="s">
        <v>32</v>
      </c>
      <c r="K40" s="582" t="s">
        <v>465</v>
      </c>
      <c r="L40" s="582" t="s">
        <v>420</v>
      </c>
      <c r="M40" s="582" t="s">
        <v>421</v>
      </c>
      <c r="N40" s="582" t="s">
        <v>422</v>
      </c>
      <c r="O40" s="582" t="s">
        <v>421</v>
      </c>
      <c r="P40" s="582" t="s">
        <v>423</v>
      </c>
      <c r="Q40" s="582" t="s">
        <v>387</v>
      </c>
      <c r="R40" s="582" t="s">
        <v>424</v>
      </c>
      <c r="S40" s="582" t="s">
        <v>425</v>
      </c>
      <c r="T40" s="582" t="s">
        <v>426</v>
      </c>
      <c r="U40" s="583"/>
      <c r="V40" s="159"/>
    </row>
    <row r="41" spans="1:22" ht="14.5" customHeight="1" x14ac:dyDescent="0.35">
      <c r="A41" s="1167" t="str">
        <f>B35</f>
        <v>riconv. extraurb.m.1</v>
      </c>
      <c r="B41" s="588">
        <v>1</v>
      </c>
      <c r="C41" s="123"/>
      <c r="D41" s="124"/>
      <c r="E41" s="125"/>
      <c r="F41" s="123"/>
      <c r="G41" s="126"/>
      <c r="H41" s="127"/>
      <c r="I41" s="127"/>
      <c r="J41" s="127"/>
      <c r="K41" s="110"/>
      <c r="L41" s="130"/>
      <c r="M41" s="131"/>
      <c r="N41" s="110"/>
      <c r="O41" s="131"/>
      <c r="P41" s="179"/>
      <c r="Q41" s="179"/>
      <c r="R41" s="110"/>
      <c r="S41" s="110"/>
      <c r="T41" s="110"/>
      <c r="U41" s="376"/>
      <c r="V41" s="81"/>
    </row>
    <row r="42" spans="1:22" x14ac:dyDescent="0.35">
      <c r="A42" s="1168"/>
      <c r="B42" s="589">
        <v>2</v>
      </c>
      <c r="C42" s="119"/>
      <c r="D42" s="120"/>
      <c r="E42" s="112"/>
      <c r="F42" s="119"/>
      <c r="G42" s="121"/>
      <c r="H42" s="122"/>
      <c r="I42" s="122"/>
      <c r="J42" s="122"/>
      <c r="K42" s="111"/>
      <c r="L42" s="128"/>
      <c r="M42" s="129"/>
      <c r="N42" s="111"/>
      <c r="O42" s="129"/>
      <c r="P42" s="170"/>
      <c r="Q42" s="170"/>
      <c r="R42" s="111"/>
      <c r="S42" s="111" t="s">
        <v>427</v>
      </c>
      <c r="T42" s="111"/>
      <c r="U42" s="377"/>
      <c r="V42" s="81"/>
    </row>
    <row r="43" spans="1:22" x14ac:dyDescent="0.35">
      <c r="A43" s="1168"/>
      <c r="B43" s="589">
        <v>3</v>
      </c>
      <c r="C43" s="119"/>
      <c r="D43" s="120"/>
      <c r="E43" s="112"/>
      <c r="F43" s="119"/>
      <c r="G43" s="121"/>
      <c r="H43" s="122"/>
      <c r="I43" s="122"/>
      <c r="J43" s="122"/>
      <c r="K43" s="111"/>
      <c r="L43" s="128"/>
      <c r="M43" s="129"/>
      <c r="N43" s="111"/>
      <c r="O43" s="129"/>
      <c r="P43" s="170"/>
      <c r="Q43" s="170"/>
      <c r="R43" s="111"/>
      <c r="S43" s="111"/>
      <c r="T43" s="111"/>
      <c r="U43" s="377"/>
      <c r="V43" s="81"/>
    </row>
    <row r="44" spans="1:22" x14ac:dyDescent="0.35">
      <c r="A44" s="1168"/>
      <c r="B44" s="589">
        <v>4</v>
      </c>
      <c r="C44" s="119"/>
      <c r="D44" s="120"/>
      <c r="E44" s="112"/>
      <c r="F44" s="119"/>
      <c r="G44" s="119"/>
      <c r="H44" s="122"/>
      <c r="I44" s="122"/>
      <c r="J44" s="122"/>
      <c r="K44" s="111"/>
      <c r="L44" s="128"/>
      <c r="M44" s="129"/>
      <c r="N44" s="111"/>
      <c r="O44" s="129"/>
      <c r="P44" s="170"/>
      <c r="Q44" s="170"/>
      <c r="R44" s="111"/>
      <c r="S44" s="111"/>
      <c r="T44" s="111"/>
      <c r="U44" s="377"/>
      <c r="V44" s="81"/>
    </row>
    <row r="45" spans="1:22" x14ac:dyDescent="0.35">
      <c r="A45" s="1168"/>
      <c r="B45" s="589">
        <v>5</v>
      </c>
      <c r="C45" s="119"/>
      <c r="D45" s="120"/>
      <c r="E45" s="112"/>
      <c r="F45" s="119"/>
      <c r="G45" s="121"/>
      <c r="H45" s="122"/>
      <c r="I45" s="122"/>
      <c r="J45" s="122"/>
      <c r="K45" s="111"/>
      <c r="L45" s="128"/>
      <c r="M45" s="129"/>
      <c r="N45" s="111"/>
      <c r="O45" s="129"/>
      <c r="P45" s="170"/>
      <c r="Q45" s="170"/>
      <c r="R45" s="111"/>
      <c r="S45" s="111"/>
      <c r="T45" s="111"/>
      <c r="U45" s="377"/>
      <c r="V45" s="81"/>
    </row>
    <row r="46" spans="1:22" x14ac:dyDescent="0.35">
      <c r="A46" s="1168"/>
      <c r="B46" s="589">
        <v>6</v>
      </c>
      <c r="C46" s="119"/>
      <c r="D46" s="120"/>
      <c r="E46" s="112"/>
      <c r="F46" s="119"/>
      <c r="G46" s="121"/>
      <c r="H46" s="122"/>
      <c r="I46" s="122"/>
      <c r="J46" s="122"/>
      <c r="K46" s="111"/>
      <c r="L46" s="128"/>
      <c r="M46" s="129"/>
      <c r="N46" s="111"/>
      <c r="O46" s="129"/>
      <c r="P46" s="170"/>
      <c r="Q46" s="170"/>
      <c r="R46" s="111"/>
      <c r="S46" s="111"/>
      <c r="T46" s="111"/>
      <c r="U46" s="377"/>
      <c r="V46" s="81"/>
    </row>
    <row r="47" spans="1:22" x14ac:dyDescent="0.35">
      <c r="A47" s="1168"/>
      <c r="B47" s="589">
        <v>7</v>
      </c>
      <c r="C47" s="119"/>
      <c r="D47" s="120"/>
      <c r="E47" s="112"/>
      <c r="F47" s="119"/>
      <c r="G47" s="121"/>
      <c r="H47" s="122"/>
      <c r="I47" s="122"/>
      <c r="J47" s="122"/>
      <c r="K47" s="111"/>
      <c r="L47" s="128"/>
      <c r="M47" s="129"/>
      <c r="N47" s="111"/>
      <c r="O47" s="129"/>
      <c r="P47" s="170"/>
      <c r="Q47" s="170"/>
      <c r="R47" s="111"/>
      <c r="S47" s="111"/>
      <c r="T47" s="111"/>
      <c r="U47" s="377"/>
      <c r="V47" s="81"/>
    </row>
    <row r="48" spans="1:22" x14ac:dyDescent="0.35">
      <c r="A48" s="1168"/>
      <c r="B48" s="589">
        <v>8</v>
      </c>
      <c r="C48" s="119"/>
      <c r="D48" s="120"/>
      <c r="E48" s="112"/>
      <c r="F48" s="119"/>
      <c r="G48" s="121"/>
      <c r="H48" s="122"/>
      <c r="I48" s="122"/>
      <c r="J48" s="122"/>
      <c r="K48" s="111"/>
      <c r="L48" s="128"/>
      <c r="M48" s="129"/>
      <c r="N48" s="111"/>
      <c r="O48" s="129"/>
      <c r="P48" s="170"/>
      <c r="Q48" s="170"/>
      <c r="R48" s="111"/>
      <c r="S48" s="111"/>
      <c r="T48" s="111"/>
      <c r="U48" s="377"/>
      <c r="V48" s="81"/>
    </row>
    <row r="49" spans="1:22" x14ac:dyDescent="0.35">
      <c r="A49" s="1168"/>
      <c r="B49" s="589">
        <v>9</v>
      </c>
      <c r="C49" s="119"/>
      <c r="D49" s="120"/>
      <c r="E49" s="112"/>
      <c r="F49" s="119"/>
      <c r="G49" s="121"/>
      <c r="H49" s="122"/>
      <c r="I49" s="122"/>
      <c r="J49" s="122"/>
      <c r="K49" s="111"/>
      <c r="L49" s="128"/>
      <c r="M49" s="129"/>
      <c r="N49" s="111"/>
      <c r="O49" s="129"/>
      <c r="P49" s="170"/>
      <c r="Q49" s="170"/>
      <c r="R49" s="111"/>
      <c r="S49" s="111"/>
      <c r="T49" s="111"/>
      <c r="U49" s="377"/>
      <c r="V49" s="81"/>
    </row>
    <row r="50" spans="1:22" ht="15" thickBot="1" x14ac:dyDescent="0.4">
      <c r="A50" s="1169"/>
      <c r="B50" s="590">
        <v>10</v>
      </c>
      <c r="C50" s="147"/>
      <c r="D50" s="148"/>
      <c r="E50" s="149"/>
      <c r="F50" s="147"/>
      <c r="G50" s="150"/>
      <c r="H50" s="151"/>
      <c r="I50" s="151"/>
      <c r="J50" s="151"/>
      <c r="K50" s="152"/>
      <c r="L50" s="153"/>
      <c r="M50" s="154"/>
      <c r="N50" s="152"/>
      <c r="O50" s="154"/>
      <c r="P50" s="171"/>
      <c r="Q50" s="171"/>
      <c r="R50" s="152"/>
      <c r="S50" s="152"/>
      <c r="T50" s="152"/>
      <c r="U50" s="378"/>
      <c r="V50" s="81"/>
    </row>
    <row r="51" spans="1:22" ht="29.5" thickBot="1" x14ac:dyDescent="0.4">
      <c r="A51" s="144"/>
      <c r="B51" s="12"/>
      <c r="C51" s="12"/>
      <c r="D51" s="12"/>
      <c r="E51" s="551" t="s">
        <v>388</v>
      </c>
      <c r="F51" s="552">
        <f>COUNTA(F41:F50)</f>
        <v>0</v>
      </c>
      <c r="G51" s="553">
        <f>COUNTA(G41:G50)</f>
        <v>0</v>
      </c>
      <c r="H51" s="145"/>
      <c r="I51" s="145"/>
      <c r="J51" s="145"/>
      <c r="K51" s="145"/>
      <c r="L51" s="146"/>
      <c r="M51" s="145"/>
      <c r="N51" s="145"/>
      <c r="O51" s="373" t="s">
        <v>428</v>
      </c>
      <c r="P51" s="374">
        <f>SUM(P41:P50)</f>
        <v>0</v>
      </c>
      <c r="Q51" s="375">
        <f>SUM(Q41:Q50)</f>
        <v>0</v>
      </c>
      <c r="R51" s="12"/>
      <c r="T51" s="12"/>
      <c r="U51" s="143"/>
      <c r="V51" s="160"/>
    </row>
    <row r="52" spans="1:22" ht="15" thickBot="1" x14ac:dyDescent="0.4">
      <c r="A52" s="161"/>
      <c r="B52" s="85"/>
      <c r="C52" s="64"/>
      <c r="D52" s="64"/>
      <c r="E52" s="64"/>
      <c r="F52" s="85"/>
      <c r="G52" s="64"/>
      <c r="H52" s="64"/>
      <c r="I52" s="64"/>
      <c r="J52" s="64"/>
      <c r="K52" s="85"/>
      <c r="L52" s="85"/>
      <c r="M52" s="64"/>
      <c r="N52" s="64"/>
      <c r="O52" s="64"/>
      <c r="P52" s="64"/>
      <c r="Q52" s="64"/>
      <c r="R52" s="64"/>
      <c r="S52" s="64"/>
      <c r="T52" s="64"/>
      <c r="U52" s="64"/>
      <c r="V52" s="86"/>
    </row>
    <row r="53" spans="1:22" ht="15" thickBot="1" x14ac:dyDescent="0.4">
      <c r="A53" s="156"/>
      <c r="B53" s="36"/>
      <c r="C53" s="33"/>
      <c r="D53" s="33"/>
      <c r="E53" s="33"/>
      <c r="F53" s="36"/>
      <c r="G53" s="33"/>
      <c r="H53" s="33"/>
      <c r="I53" s="33"/>
      <c r="J53" s="33"/>
      <c r="K53" s="36"/>
      <c r="L53" s="36"/>
      <c r="M53" s="33"/>
      <c r="N53" s="33"/>
      <c r="O53" s="33"/>
      <c r="P53" s="33"/>
      <c r="Q53" s="33"/>
      <c r="R53" s="33"/>
      <c r="S53" s="33"/>
      <c r="T53" s="33"/>
      <c r="U53" s="33"/>
      <c r="V53" s="39"/>
    </row>
    <row r="54" spans="1:22" ht="27.5" thickBot="1" x14ac:dyDescent="0.4">
      <c r="A54" s="584" t="s">
        <v>9</v>
      </c>
      <c r="B54" s="1023" t="s">
        <v>321</v>
      </c>
      <c r="C54" s="1024"/>
      <c r="E54" s="1148" t="s">
        <v>389</v>
      </c>
      <c r="F54" s="1149"/>
      <c r="G54" s="1027">
        <f>VLOOKUP(B54,'piano inv.riconvers.'!$D$77:$H$96,3,FALSE)</f>
        <v>0</v>
      </c>
      <c r="H54" s="1028"/>
      <c r="I54" s="116"/>
      <c r="J54" s="116"/>
      <c r="K54" s="1"/>
      <c r="L54" s="1148" t="s">
        <v>390</v>
      </c>
      <c r="M54" s="1149"/>
      <c r="N54" s="1027" t="s">
        <v>318</v>
      </c>
      <c r="O54" s="1028"/>
      <c r="Q54" s="585" t="s">
        <v>391</v>
      </c>
      <c r="R54" s="142"/>
      <c r="T54" s="587" t="s">
        <v>392</v>
      </c>
      <c r="U54" s="555"/>
      <c r="V54" s="81"/>
    </row>
    <row r="55" spans="1:22" ht="15" thickBot="1" x14ac:dyDescent="0.4">
      <c r="A55" s="157"/>
      <c r="B55" s="114"/>
      <c r="C55" s="114"/>
      <c r="E55" s="115"/>
      <c r="F55" s="115"/>
      <c r="G55" s="116"/>
      <c r="H55" s="116"/>
      <c r="I55" s="116"/>
      <c r="J55" s="116"/>
      <c r="K55" s="1"/>
      <c r="L55" s="115"/>
      <c r="M55" s="115"/>
      <c r="N55" s="116"/>
      <c r="O55" s="116"/>
      <c r="Q55" s="117"/>
      <c r="T55" s="113"/>
      <c r="V55" s="158"/>
    </row>
    <row r="56" spans="1:22" ht="28.5" customHeight="1" thickBot="1" x14ac:dyDescent="0.4">
      <c r="A56" s="1170" t="s">
        <v>456</v>
      </c>
      <c r="B56" s="1171"/>
      <c r="C56" s="1171"/>
      <c r="D56" s="1172"/>
      <c r="E56" s="1034">
        <f>VLOOKUP(B54,'piano inv.riconvers.'!$D$77:$V$96,17,FALSE)</f>
        <v>0</v>
      </c>
      <c r="F56" s="1035"/>
      <c r="G56" s="1035"/>
      <c r="H56" s="1036"/>
      <c r="I56" s="166"/>
      <c r="J56" s="166"/>
      <c r="K56" s="1"/>
      <c r="L56" s="1173" t="s">
        <v>394</v>
      </c>
      <c r="M56" s="1174"/>
      <c r="N56" s="1034">
        <f>VLOOKUP(B54,'piano inv.riconvers.'!$D$77:$V$96,19,FALSE)</f>
        <v>0</v>
      </c>
      <c r="O56" s="1036"/>
      <c r="P56" s="141"/>
      <c r="Q56" s="586" t="s">
        <v>395</v>
      </c>
      <c r="R56" s="163">
        <f>N56+E56</f>
        <v>0</v>
      </c>
      <c r="S56" s="102"/>
      <c r="T56" s="587" t="s">
        <v>396</v>
      </c>
      <c r="U56" s="555"/>
      <c r="V56" s="158"/>
    </row>
    <row r="57" spans="1:22" ht="15" thickBot="1" x14ac:dyDescent="0.4">
      <c r="A57" s="164"/>
      <c r="B57" s="165"/>
      <c r="C57" s="165"/>
      <c r="D57" s="165"/>
      <c r="E57" s="166"/>
      <c r="F57" s="166"/>
      <c r="G57" s="166"/>
      <c r="H57" s="166"/>
      <c r="I57" s="166"/>
      <c r="J57" s="166"/>
      <c r="K57" s="1"/>
      <c r="L57" s="115"/>
      <c r="M57" s="115"/>
      <c r="N57" s="166"/>
      <c r="O57" s="166"/>
      <c r="P57" s="141"/>
      <c r="Q57" s="113"/>
      <c r="R57" s="141"/>
      <c r="S57" s="102"/>
      <c r="T57" s="113"/>
      <c r="U57" s="167"/>
      <c r="V57" s="81"/>
    </row>
    <row r="58" spans="1:22" ht="72.5" x14ac:dyDescent="0.35">
      <c r="A58" s="1159" t="s">
        <v>397</v>
      </c>
      <c r="B58" s="1160" t="s">
        <v>398</v>
      </c>
      <c r="C58" s="1160" t="s">
        <v>399</v>
      </c>
      <c r="D58" s="578" t="s">
        <v>400</v>
      </c>
      <c r="E58" s="579" t="s">
        <v>401</v>
      </c>
      <c r="F58" s="578" t="s">
        <v>402</v>
      </c>
      <c r="G58" s="578" t="s">
        <v>403</v>
      </c>
      <c r="H58" s="580" t="s">
        <v>457</v>
      </c>
      <c r="I58" s="580" t="s">
        <v>292</v>
      </c>
      <c r="J58" s="580" t="s">
        <v>458</v>
      </c>
      <c r="K58" s="580" t="s">
        <v>404</v>
      </c>
      <c r="L58" s="580" t="s">
        <v>405</v>
      </c>
      <c r="M58" s="579" t="s">
        <v>459</v>
      </c>
      <c r="N58" s="580" t="s">
        <v>407</v>
      </c>
      <c r="O58" s="580" t="s">
        <v>408</v>
      </c>
      <c r="P58" s="580" t="s">
        <v>409</v>
      </c>
      <c r="Q58" s="580" t="s">
        <v>410</v>
      </c>
      <c r="R58" s="580" t="s">
        <v>411</v>
      </c>
      <c r="S58" s="580" t="s">
        <v>412</v>
      </c>
      <c r="T58" s="580" t="s">
        <v>413</v>
      </c>
      <c r="U58" s="581" t="s">
        <v>415</v>
      </c>
      <c r="V58" s="159"/>
    </row>
    <row r="59" spans="1:22" ht="36.5" thickBot="1" x14ac:dyDescent="0.4">
      <c r="A59" s="1165"/>
      <c r="B59" s="1166"/>
      <c r="C59" s="1166"/>
      <c r="D59" s="582" t="s">
        <v>416</v>
      </c>
      <c r="E59" s="582" t="s">
        <v>432</v>
      </c>
      <c r="F59" s="582" t="s">
        <v>418</v>
      </c>
      <c r="G59" s="582" t="s">
        <v>418</v>
      </c>
      <c r="H59" s="582" t="s">
        <v>293</v>
      </c>
      <c r="I59" s="582" t="s">
        <v>464</v>
      </c>
      <c r="J59" s="582" t="s">
        <v>32</v>
      </c>
      <c r="K59" s="582" t="s">
        <v>465</v>
      </c>
      <c r="L59" s="582" t="s">
        <v>420</v>
      </c>
      <c r="M59" s="582" t="s">
        <v>421</v>
      </c>
      <c r="N59" s="582" t="s">
        <v>422</v>
      </c>
      <c r="O59" s="582" t="s">
        <v>421</v>
      </c>
      <c r="P59" s="582" t="s">
        <v>423</v>
      </c>
      <c r="Q59" s="582" t="s">
        <v>387</v>
      </c>
      <c r="R59" s="582" t="s">
        <v>424</v>
      </c>
      <c r="S59" s="582" t="s">
        <v>425</v>
      </c>
      <c r="T59" s="582" t="s">
        <v>426</v>
      </c>
      <c r="U59" s="583"/>
      <c r="V59" s="159"/>
    </row>
    <row r="60" spans="1:22" ht="14.5" customHeight="1" x14ac:dyDescent="0.35">
      <c r="A60" s="1167" t="str">
        <f>B54</f>
        <v>riconv. extraurb.m.1</v>
      </c>
      <c r="B60" s="588">
        <v>1</v>
      </c>
      <c r="C60" s="123"/>
      <c r="D60" s="124"/>
      <c r="E60" s="125"/>
      <c r="F60" s="123"/>
      <c r="G60" s="126"/>
      <c r="H60" s="127"/>
      <c r="I60" s="127"/>
      <c r="J60" s="127"/>
      <c r="K60" s="110"/>
      <c r="L60" s="130"/>
      <c r="M60" s="131"/>
      <c r="N60" s="110"/>
      <c r="O60" s="131"/>
      <c r="P60" s="179"/>
      <c r="Q60" s="179"/>
      <c r="R60" s="110"/>
      <c r="S60" s="110"/>
      <c r="T60" s="110"/>
      <c r="U60" s="376"/>
      <c r="V60" s="81"/>
    </row>
    <row r="61" spans="1:22" x14ac:dyDescent="0.35">
      <c r="A61" s="1168"/>
      <c r="B61" s="589">
        <v>2</v>
      </c>
      <c r="C61" s="119"/>
      <c r="D61" s="120"/>
      <c r="E61" s="112"/>
      <c r="F61" s="119"/>
      <c r="G61" s="121"/>
      <c r="H61" s="122"/>
      <c r="I61" s="122"/>
      <c r="J61" s="122"/>
      <c r="K61" s="111"/>
      <c r="L61" s="128"/>
      <c r="M61" s="129"/>
      <c r="N61" s="111"/>
      <c r="O61" s="129"/>
      <c r="P61" s="170"/>
      <c r="Q61" s="170"/>
      <c r="R61" s="111"/>
      <c r="S61" s="111" t="s">
        <v>427</v>
      </c>
      <c r="T61" s="111"/>
      <c r="U61" s="377"/>
      <c r="V61" s="81"/>
    </row>
    <row r="62" spans="1:22" x14ac:dyDescent="0.35">
      <c r="A62" s="1168"/>
      <c r="B62" s="589">
        <v>3</v>
      </c>
      <c r="C62" s="119"/>
      <c r="D62" s="120"/>
      <c r="E62" s="112"/>
      <c r="F62" s="119"/>
      <c r="G62" s="121"/>
      <c r="H62" s="122"/>
      <c r="I62" s="122"/>
      <c r="J62" s="122"/>
      <c r="K62" s="111"/>
      <c r="L62" s="128"/>
      <c r="M62" s="129"/>
      <c r="N62" s="111"/>
      <c r="O62" s="129"/>
      <c r="P62" s="170"/>
      <c r="Q62" s="170"/>
      <c r="R62" s="111"/>
      <c r="S62" s="111"/>
      <c r="T62" s="111"/>
      <c r="U62" s="377"/>
      <c r="V62" s="81"/>
    </row>
    <row r="63" spans="1:22" x14ac:dyDescent="0.35">
      <c r="A63" s="1168"/>
      <c r="B63" s="589">
        <v>4</v>
      </c>
      <c r="C63" s="119"/>
      <c r="D63" s="120"/>
      <c r="E63" s="112"/>
      <c r="F63" s="119"/>
      <c r="G63" s="119"/>
      <c r="H63" s="122"/>
      <c r="I63" s="122"/>
      <c r="J63" s="122"/>
      <c r="K63" s="111"/>
      <c r="L63" s="128"/>
      <c r="M63" s="129"/>
      <c r="N63" s="111"/>
      <c r="O63" s="129"/>
      <c r="P63" s="170"/>
      <c r="Q63" s="170"/>
      <c r="R63" s="111"/>
      <c r="S63" s="111"/>
      <c r="T63" s="111"/>
      <c r="U63" s="377"/>
      <c r="V63" s="81"/>
    </row>
    <row r="64" spans="1:22" x14ac:dyDescent="0.35">
      <c r="A64" s="1168"/>
      <c r="B64" s="589">
        <v>5</v>
      </c>
      <c r="C64" s="119"/>
      <c r="D64" s="120"/>
      <c r="E64" s="112"/>
      <c r="F64" s="119"/>
      <c r="G64" s="121"/>
      <c r="H64" s="122"/>
      <c r="I64" s="122"/>
      <c r="J64" s="122"/>
      <c r="K64" s="111"/>
      <c r="L64" s="128"/>
      <c r="M64" s="129"/>
      <c r="N64" s="111"/>
      <c r="O64" s="129"/>
      <c r="P64" s="170"/>
      <c r="Q64" s="170"/>
      <c r="R64" s="111"/>
      <c r="S64" s="111"/>
      <c r="T64" s="111"/>
      <c r="U64" s="377"/>
      <c r="V64" s="81"/>
    </row>
    <row r="65" spans="1:22" x14ac:dyDescent="0.35">
      <c r="A65" s="1168"/>
      <c r="B65" s="589">
        <v>6</v>
      </c>
      <c r="C65" s="119"/>
      <c r="D65" s="120"/>
      <c r="E65" s="112"/>
      <c r="F65" s="119"/>
      <c r="G65" s="121"/>
      <c r="H65" s="122"/>
      <c r="I65" s="122"/>
      <c r="J65" s="122"/>
      <c r="K65" s="111"/>
      <c r="L65" s="128"/>
      <c r="M65" s="129"/>
      <c r="N65" s="111"/>
      <c r="O65" s="129"/>
      <c r="P65" s="170"/>
      <c r="Q65" s="170"/>
      <c r="R65" s="111"/>
      <c r="S65" s="111"/>
      <c r="T65" s="111"/>
      <c r="U65" s="377"/>
      <c r="V65" s="81"/>
    </row>
    <row r="66" spans="1:22" x14ac:dyDescent="0.35">
      <c r="A66" s="1168"/>
      <c r="B66" s="589">
        <v>7</v>
      </c>
      <c r="C66" s="119"/>
      <c r="D66" s="120"/>
      <c r="E66" s="112"/>
      <c r="F66" s="119"/>
      <c r="G66" s="121"/>
      <c r="H66" s="122"/>
      <c r="I66" s="122"/>
      <c r="J66" s="122"/>
      <c r="K66" s="111"/>
      <c r="L66" s="128"/>
      <c r="M66" s="129"/>
      <c r="N66" s="111"/>
      <c r="O66" s="129"/>
      <c r="P66" s="170"/>
      <c r="Q66" s="170"/>
      <c r="R66" s="111"/>
      <c r="S66" s="111"/>
      <c r="T66" s="111"/>
      <c r="U66" s="377"/>
      <c r="V66" s="81"/>
    </row>
    <row r="67" spans="1:22" x14ac:dyDescent="0.35">
      <c r="A67" s="1168"/>
      <c r="B67" s="589">
        <v>8</v>
      </c>
      <c r="C67" s="119"/>
      <c r="D67" s="120"/>
      <c r="E67" s="112"/>
      <c r="F67" s="119"/>
      <c r="G67" s="121"/>
      <c r="H67" s="122"/>
      <c r="I67" s="122"/>
      <c r="J67" s="122"/>
      <c r="K67" s="111"/>
      <c r="L67" s="128"/>
      <c r="M67" s="129"/>
      <c r="N67" s="111"/>
      <c r="O67" s="129"/>
      <c r="P67" s="170"/>
      <c r="Q67" s="170"/>
      <c r="R67" s="111"/>
      <c r="S67" s="111"/>
      <c r="T67" s="111"/>
      <c r="U67" s="377"/>
      <c r="V67" s="81"/>
    </row>
    <row r="68" spans="1:22" x14ac:dyDescent="0.35">
      <c r="A68" s="1168"/>
      <c r="B68" s="589">
        <v>9</v>
      </c>
      <c r="C68" s="119"/>
      <c r="D68" s="120"/>
      <c r="E68" s="112"/>
      <c r="F68" s="119"/>
      <c r="G68" s="121"/>
      <c r="H68" s="122"/>
      <c r="I68" s="122"/>
      <c r="J68" s="122"/>
      <c r="K68" s="111"/>
      <c r="L68" s="128"/>
      <c r="M68" s="129"/>
      <c r="N68" s="111"/>
      <c r="O68" s="129"/>
      <c r="P68" s="170"/>
      <c r="Q68" s="170"/>
      <c r="R68" s="111"/>
      <c r="S68" s="111"/>
      <c r="T68" s="111"/>
      <c r="U68" s="377"/>
      <c r="V68" s="81"/>
    </row>
    <row r="69" spans="1:22" ht="15" thickBot="1" x14ac:dyDescent="0.4">
      <c r="A69" s="1169"/>
      <c r="B69" s="590">
        <v>10</v>
      </c>
      <c r="C69" s="147"/>
      <c r="D69" s="148"/>
      <c r="E69" s="149"/>
      <c r="F69" s="147"/>
      <c r="G69" s="150"/>
      <c r="H69" s="151"/>
      <c r="I69" s="151"/>
      <c r="J69" s="151"/>
      <c r="K69" s="152"/>
      <c r="L69" s="153"/>
      <c r="M69" s="154"/>
      <c r="N69" s="152"/>
      <c r="O69" s="154"/>
      <c r="P69" s="171"/>
      <c r="Q69" s="171"/>
      <c r="R69" s="152"/>
      <c r="S69" s="152"/>
      <c r="T69" s="152"/>
      <c r="U69" s="378"/>
      <c r="V69" s="81"/>
    </row>
    <row r="70" spans="1:22" ht="29.5" thickBot="1" x14ac:dyDescent="0.4">
      <c r="A70" s="144"/>
      <c r="B70" s="12"/>
      <c r="C70" s="12"/>
      <c r="D70" s="12"/>
      <c r="E70" s="551" t="s">
        <v>388</v>
      </c>
      <c r="F70" s="552">
        <f>COUNTA(F60:F69)</f>
        <v>0</v>
      </c>
      <c r="G70" s="553">
        <f>COUNTA(H60:H69)</f>
        <v>0</v>
      </c>
      <c r="H70" s="145"/>
      <c r="I70" s="145"/>
      <c r="J70" s="145"/>
      <c r="K70" s="145"/>
      <c r="L70" s="146"/>
      <c r="M70" s="145"/>
      <c r="N70" s="145"/>
      <c r="O70" s="155" t="s">
        <v>428</v>
      </c>
      <c r="P70" s="168">
        <f>SUM(P60:P69)</f>
        <v>0</v>
      </c>
      <c r="Q70" s="169">
        <f>SUM(Q60:Q69)</f>
        <v>0</v>
      </c>
      <c r="R70" s="12"/>
      <c r="T70" s="12"/>
      <c r="U70" s="143"/>
      <c r="V70" s="160"/>
    </row>
    <row r="71" spans="1:22" ht="15" thickBot="1" x14ac:dyDescent="0.4">
      <c r="A71" s="161"/>
      <c r="B71" s="85"/>
      <c r="C71" s="64"/>
      <c r="D71" s="64"/>
      <c r="E71" s="64"/>
      <c r="F71" s="85"/>
      <c r="G71" s="64"/>
      <c r="H71" s="64"/>
      <c r="I71" s="64"/>
      <c r="J71" s="64"/>
      <c r="K71" s="85"/>
      <c r="L71" s="85"/>
      <c r="M71" s="64"/>
      <c r="N71" s="64"/>
      <c r="O71" s="64"/>
      <c r="P71" s="64"/>
      <c r="Q71" s="64"/>
      <c r="R71" s="64"/>
      <c r="S71" s="64"/>
      <c r="T71" s="64"/>
      <c r="U71" s="64"/>
      <c r="V71" s="86"/>
    </row>
    <row r="72" spans="1:22" ht="15" thickBot="1" x14ac:dyDescent="0.4">
      <c r="A72" s="156"/>
      <c r="B72" s="36"/>
      <c r="C72" s="33"/>
      <c r="D72" s="33"/>
      <c r="E72" s="33"/>
      <c r="F72" s="36"/>
      <c r="G72" s="33"/>
      <c r="H72" s="33"/>
      <c r="I72" s="33"/>
      <c r="J72" s="33"/>
      <c r="K72" s="36"/>
      <c r="L72" s="36"/>
      <c r="M72" s="33"/>
      <c r="N72" s="33"/>
      <c r="O72" s="33"/>
      <c r="P72" s="33"/>
      <c r="Q72" s="33"/>
      <c r="R72" s="33"/>
      <c r="S72" s="33"/>
      <c r="T72" s="33"/>
      <c r="U72" s="33"/>
      <c r="V72" s="39"/>
    </row>
    <row r="73" spans="1:22" ht="27.5" thickBot="1" x14ac:dyDescent="0.4">
      <c r="A73" s="584" t="s">
        <v>9</v>
      </c>
      <c r="B73" s="1023" t="s">
        <v>321</v>
      </c>
      <c r="C73" s="1024"/>
      <c r="E73" s="1148" t="s">
        <v>389</v>
      </c>
      <c r="F73" s="1149"/>
      <c r="G73" s="1027">
        <f>VLOOKUP(B73,'piano inv.riconvers.'!$D$77:$H$96,3,FALSE)</f>
        <v>0</v>
      </c>
      <c r="H73" s="1028"/>
      <c r="I73" s="116"/>
      <c r="J73" s="116"/>
      <c r="K73" s="1"/>
      <c r="L73" s="1148" t="s">
        <v>390</v>
      </c>
      <c r="M73" s="1149"/>
      <c r="N73" s="1027" t="s">
        <v>318</v>
      </c>
      <c r="O73" s="1028"/>
      <c r="Q73" s="585" t="s">
        <v>391</v>
      </c>
      <c r="R73" s="142"/>
      <c r="T73" s="587" t="s">
        <v>392</v>
      </c>
      <c r="U73" s="555"/>
      <c r="V73" s="81"/>
    </row>
    <row r="74" spans="1:22" ht="15" thickBot="1" x14ac:dyDescent="0.4">
      <c r="A74" s="157"/>
      <c r="B74" s="114"/>
      <c r="C74" s="114"/>
      <c r="E74" s="115"/>
      <c r="F74" s="115"/>
      <c r="G74" s="116"/>
      <c r="H74" s="116"/>
      <c r="I74" s="116"/>
      <c r="J74" s="116"/>
      <c r="K74" s="1"/>
      <c r="L74" s="115"/>
      <c r="M74" s="115"/>
      <c r="N74" s="116"/>
      <c r="O74" s="116"/>
      <c r="Q74" s="117"/>
      <c r="T74" s="113"/>
      <c r="V74" s="158"/>
    </row>
    <row r="75" spans="1:22" ht="28.5" customHeight="1" thickBot="1" x14ac:dyDescent="0.4">
      <c r="A75" s="1170" t="s">
        <v>456</v>
      </c>
      <c r="B75" s="1171"/>
      <c r="C75" s="1171"/>
      <c r="D75" s="1172"/>
      <c r="E75" s="1034">
        <f>VLOOKUP(B73,'piano inv.riconvers.'!$D$77:$V$96,17,FALSE)</f>
        <v>0</v>
      </c>
      <c r="F75" s="1035"/>
      <c r="G75" s="1035"/>
      <c r="H75" s="1036"/>
      <c r="I75" s="166"/>
      <c r="J75" s="166"/>
      <c r="K75" s="1"/>
      <c r="L75" s="1173" t="s">
        <v>394</v>
      </c>
      <c r="M75" s="1174"/>
      <c r="N75" s="1034">
        <f>VLOOKUP(B73,'piano inv.riconvers.'!$D$77:$V$96,19,FALSE)</f>
        <v>0</v>
      </c>
      <c r="O75" s="1036"/>
      <c r="P75" s="141"/>
      <c r="Q75" s="586" t="s">
        <v>395</v>
      </c>
      <c r="R75" s="163">
        <f>N75+E75</f>
        <v>0</v>
      </c>
      <c r="S75" s="102"/>
      <c r="T75" s="587" t="s">
        <v>396</v>
      </c>
      <c r="U75" s="555"/>
      <c r="V75" s="158"/>
    </row>
    <row r="76" spans="1:22" ht="15" thickBot="1" x14ac:dyDescent="0.4">
      <c r="A76" s="164"/>
      <c r="B76" s="165"/>
      <c r="C76" s="165"/>
      <c r="D76" s="165"/>
      <c r="E76" s="166"/>
      <c r="F76" s="166"/>
      <c r="G76" s="166"/>
      <c r="H76" s="166"/>
      <c r="I76" s="166"/>
      <c r="J76" s="166"/>
      <c r="K76" s="1"/>
      <c r="L76" s="115"/>
      <c r="M76" s="115"/>
      <c r="N76" s="166"/>
      <c r="O76" s="166"/>
      <c r="P76" s="141"/>
      <c r="Q76" s="113"/>
      <c r="R76" s="141"/>
      <c r="S76" s="102"/>
      <c r="T76" s="113"/>
      <c r="U76" s="167"/>
      <c r="V76" s="81"/>
    </row>
    <row r="77" spans="1:22" ht="72.5" x14ac:dyDescent="0.35">
      <c r="A77" s="1159" t="s">
        <v>397</v>
      </c>
      <c r="B77" s="1160" t="s">
        <v>398</v>
      </c>
      <c r="C77" s="1160" t="s">
        <v>399</v>
      </c>
      <c r="D77" s="578" t="s">
        <v>400</v>
      </c>
      <c r="E77" s="579" t="s">
        <v>401</v>
      </c>
      <c r="F77" s="578" t="s">
        <v>402</v>
      </c>
      <c r="G77" s="578" t="s">
        <v>403</v>
      </c>
      <c r="H77" s="580" t="s">
        <v>457</v>
      </c>
      <c r="I77" s="580" t="s">
        <v>292</v>
      </c>
      <c r="J77" s="580" t="s">
        <v>458</v>
      </c>
      <c r="K77" s="580" t="s">
        <v>404</v>
      </c>
      <c r="L77" s="580" t="s">
        <v>405</v>
      </c>
      <c r="M77" s="579" t="s">
        <v>459</v>
      </c>
      <c r="N77" s="580" t="s">
        <v>407</v>
      </c>
      <c r="O77" s="580" t="s">
        <v>408</v>
      </c>
      <c r="P77" s="580" t="s">
        <v>409</v>
      </c>
      <c r="Q77" s="580" t="s">
        <v>410</v>
      </c>
      <c r="R77" s="580" t="s">
        <v>411</v>
      </c>
      <c r="S77" s="580" t="s">
        <v>412</v>
      </c>
      <c r="T77" s="580" t="s">
        <v>413</v>
      </c>
      <c r="U77" s="581" t="s">
        <v>415</v>
      </c>
      <c r="V77" s="159"/>
    </row>
    <row r="78" spans="1:22" ht="36.5" thickBot="1" x14ac:dyDescent="0.4">
      <c r="A78" s="1165"/>
      <c r="B78" s="1166"/>
      <c r="C78" s="1166"/>
      <c r="D78" s="582" t="s">
        <v>416</v>
      </c>
      <c r="E78" s="582" t="s">
        <v>432</v>
      </c>
      <c r="F78" s="582" t="s">
        <v>418</v>
      </c>
      <c r="G78" s="582" t="s">
        <v>418</v>
      </c>
      <c r="H78" s="582" t="s">
        <v>293</v>
      </c>
      <c r="I78" s="582" t="s">
        <v>464</v>
      </c>
      <c r="J78" s="582" t="s">
        <v>32</v>
      </c>
      <c r="K78" s="582" t="s">
        <v>465</v>
      </c>
      <c r="L78" s="582" t="s">
        <v>420</v>
      </c>
      <c r="M78" s="582" t="s">
        <v>421</v>
      </c>
      <c r="N78" s="582" t="s">
        <v>422</v>
      </c>
      <c r="O78" s="582" t="s">
        <v>421</v>
      </c>
      <c r="P78" s="582" t="s">
        <v>423</v>
      </c>
      <c r="Q78" s="582" t="s">
        <v>387</v>
      </c>
      <c r="R78" s="582" t="s">
        <v>424</v>
      </c>
      <c r="S78" s="582" t="s">
        <v>425</v>
      </c>
      <c r="T78" s="582" t="s">
        <v>426</v>
      </c>
      <c r="U78" s="583"/>
      <c r="V78" s="159"/>
    </row>
    <row r="79" spans="1:22" ht="14.5" customHeight="1" x14ac:dyDescent="0.35">
      <c r="A79" s="1167" t="str">
        <f>B73</f>
        <v>riconv. extraurb.m.1</v>
      </c>
      <c r="B79" s="588">
        <v>1</v>
      </c>
      <c r="C79" s="123"/>
      <c r="D79" s="124"/>
      <c r="E79" s="125"/>
      <c r="F79" s="123"/>
      <c r="G79" s="126"/>
      <c r="H79" s="127"/>
      <c r="I79" s="127"/>
      <c r="J79" s="127"/>
      <c r="K79" s="110"/>
      <c r="L79" s="130"/>
      <c r="M79" s="131"/>
      <c r="N79" s="110"/>
      <c r="O79" s="131"/>
      <c r="P79" s="179"/>
      <c r="Q79" s="179"/>
      <c r="R79" s="110"/>
      <c r="S79" s="110"/>
      <c r="T79" s="110"/>
      <c r="U79" s="376"/>
      <c r="V79" s="81"/>
    </row>
    <row r="80" spans="1:22" x14ac:dyDescent="0.35">
      <c r="A80" s="1168"/>
      <c r="B80" s="589">
        <v>2</v>
      </c>
      <c r="C80" s="119"/>
      <c r="D80" s="120"/>
      <c r="E80" s="112"/>
      <c r="F80" s="119"/>
      <c r="G80" s="121"/>
      <c r="H80" s="122"/>
      <c r="I80" s="122"/>
      <c r="J80" s="122"/>
      <c r="K80" s="111"/>
      <c r="L80" s="128"/>
      <c r="M80" s="129"/>
      <c r="N80" s="111"/>
      <c r="O80" s="129"/>
      <c r="P80" s="170"/>
      <c r="Q80" s="170"/>
      <c r="R80" s="111"/>
      <c r="S80" s="111" t="s">
        <v>427</v>
      </c>
      <c r="T80" s="111"/>
      <c r="U80" s="377"/>
      <c r="V80" s="81"/>
    </row>
    <row r="81" spans="1:22" x14ac:dyDescent="0.35">
      <c r="A81" s="1168"/>
      <c r="B81" s="589">
        <v>3</v>
      </c>
      <c r="C81" s="119"/>
      <c r="D81" s="120"/>
      <c r="E81" s="112"/>
      <c r="F81" s="119"/>
      <c r="G81" s="121"/>
      <c r="H81" s="122"/>
      <c r="I81" s="122"/>
      <c r="J81" s="122"/>
      <c r="K81" s="111"/>
      <c r="L81" s="128"/>
      <c r="M81" s="129"/>
      <c r="N81" s="111"/>
      <c r="O81" s="129"/>
      <c r="P81" s="170"/>
      <c r="Q81" s="170"/>
      <c r="R81" s="111"/>
      <c r="S81" s="111"/>
      <c r="T81" s="111"/>
      <c r="U81" s="377"/>
      <c r="V81" s="81"/>
    </row>
    <row r="82" spans="1:22" x14ac:dyDescent="0.35">
      <c r="A82" s="1168"/>
      <c r="B82" s="589">
        <v>4</v>
      </c>
      <c r="C82" s="119"/>
      <c r="D82" s="120"/>
      <c r="E82" s="112"/>
      <c r="F82" s="119"/>
      <c r="G82" s="119"/>
      <c r="H82" s="122"/>
      <c r="I82" s="122"/>
      <c r="J82" s="122"/>
      <c r="K82" s="111"/>
      <c r="L82" s="128"/>
      <c r="M82" s="129"/>
      <c r="N82" s="111"/>
      <c r="O82" s="129"/>
      <c r="P82" s="170"/>
      <c r="Q82" s="170"/>
      <c r="R82" s="111"/>
      <c r="S82" s="111"/>
      <c r="T82" s="111"/>
      <c r="U82" s="377"/>
      <c r="V82" s="81"/>
    </row>
    <row r="83" spans="1:22" x14ac:dyDescent="0.35">
      <c r="A83" s="1168"/>
      <c r="B83" s="589">
        <v>5</v>
      </c>
      <c r="C83" s="119"/>
      <c r="D83" s="120"/>
      <c r="E83" s="112"/>
      <c r="F83" s="119"/>
      <c r="G83" s="121"/>
      <c r="H83" s="122"/>
      <c r="I83" s="122"/>
      <c r="J83" s="122"/>
      <c r="K83" s="111"/>
      <c r="L83" s="128"/>
      <c r="M83" s="129"/>
      <c r="N83" s="111"/>
      <c r="O83" s="129"/>
      <c r="P83" s="170"/>
      <c r="Q83" s="170"/>
      <c r="R83" s="111"/>
      <c r="S83" s="111"/>
      <c r="T83" s="111"/>
      <c r="U83" s="377"/>
      <c r="V83" s="81"/>
    </row>
    <row r="84" spans="1:22" x14ac:dyDescent="0.35">
      <c r="A84" s="1168"/>
      <c r="B84" s="589">
        <v>6</v>
      </c>
      <c r="C84" s="119"/>
      <c r="D84" s="120"/>
      <c r="E84" s="112"/>
      <c r="F84" s="119"/>
      <c r="G84" s="121"/>
      <c r="H84" s="122"/>
      <c r="I84" s="122"/>
      <c r="J84" s="122"/>
      <c r="K84" s="111"/>
      <c r="L84" s="128"/>
      <c r="M84" s="129"/>
      <c r="N84" s="111"/>
      <c r="O84" s="129"/>
      <c r="P84" s="170"/>
      <c r="Q84" s="170"/>
      <c r="R84" s="111"/>
      <c r="S84" s="111"/>
      <c r="T84" s="111"/>
      <c r="U84" s="377"/>
      <c r="V84" s="81"/>
    </row>
    <row r="85" spans="1:22" x14ac:dyDescent="0.35">
      <c r="A85" s="1168"/>
      <c r="B85" s="589">
        <v>7</v>
      </c>
      <c r="C85" s="119"/>
      <c r="D85" s="120"/>
      <c r="E85" s="112"/>
      <c r="F85" s="119"/>
      <c r="G85" s="121"/>
      <c r="H85" s="122"/>
      <c r="I85" s="122"/>
      <c r="J85" s="122"/>
      <c r="K85" s="111"/>
      <c r="L85" s="128"/>
      <c r="M85" s="129"/>
      <c r="N85" s="111"/>
      <c r="O85" s="129"/>
      <c r="P85" s="170"/>
      <c r="Q85" s="170"/>
      <c r="R85" s="111"/>
      <c r="S85" s="111"/>
      <c r="T85" s="111"/>
      <c r="U85" s="377"/>
      <c r="V85" s="81"/>
    </row>
    <row r="86" spans="1:22" x14ac:dyDescent="0.35">
      <c r="A86" s="1168"/>
      <c r="B86" s="589">
        <v>8</v>
      </c>
      <c r="C86" s="119"/>
      <c r="D86" s="120"/>
      <c r="E86" s="112"/>
      <c r="F86" s="119"/>
      <c r="G86" s="121"/>
      <c r="H86" s="122"/>
      <c r="I86" s="122"/>
      <c r="J86" s="122"/>
      <c r="K86" s="111"/>
      <c r="L86" s="128"/>
      <c r="M86" s="129"/>
      <c r="N86" s="111"/>
      <c r="O86" s="129"/>
      <c r="P86" s="170"/>
      <c r="Q86" s="170"/>
      <c r="R86" s="111"/>
      <c r="S86" s="111"/>
      <c r="T86" s="111"/>
      <c r="U86" s="377"/>
      <c r="V86" s="81"/>
    </row>
    <row r="87" spans="1:22" x14ac:dyDescent="0.35">
      <c r="A87" s="1168"/>
      <c r="B87" s="589">
        <v>9</v>
      </c>
      <c r="C87" s="119"/>
      <c r="D87" s="120"/>
      <c r="E87" s="112"/>
      <c r="F87" s="119"/>
      <c r="G87" s="121"/>
      <c r="H87" s="122"/>
      <c r="I87" s="122"/>
      <c r="J87" s="122"/>
      <c r="K87" s="111"/>
      <c r="L87" s="128"/>
      <c r="M87" s="129"/>
      <c r="N87" s="111"/>
      <c r="O87" s="129"/>
      <c r="P87" s="170"/>
      <c r="Q87" s="170"/>
      <c r="R87" s="111"/>
      <c r="S87" s="111"/>
      <c r="T87" s="111"/>
      <c r="U87" s="377"/>
      <c r="V87" s="81"/>
    </row>
    <row r="88" spans="1:22" ht="15" thickBot="1" x14ac:dyDescent="0.4">
      <c r="A88" s="1169"/>
      <c r="B88" s="590">
        <v>10</v>
      </c>
      <c r="C88" s="147"/>
      <c r="D88" s="148"/>
      <c r="E88" s="149"/>
      <c r="F88" s="147"/>
      <c r="G88" s="150"/>
      <c r="H88" s="151"/>
      <c r="I88" s="151"/>
      <c r="J88" s="151"/>
      <c r="K88" s="152"/>
      <c r="L88" s="153"/>
      <c r="M88" s="154"/>
      <c r="N88" s="152"/>
      <c r="O88" s="154"/>
      <c r="P88" s="171"/>
      <c r="Q88" s="171"/>
      <c r="R88" s="152"/>
      <c r="S88" s="152"/>
      <c r="T88" s="152"/>
      <c r="U88" s="378"/>
      <c r="V88" s="81"/>
    </row>
    <row r="89" spans="1:22" ht="29.5" thickBot="1" x14ac:dyDescent="0.4">
      <c r="A89" s="144"/>
      <c r="B89" s="12"/>
      <c r="C89" s="12"/>
      <c r="D89" s="12"/>
      <c r="E89" s="551" t="s">
        <v>461</v>
      </c>
      <c r="F89" s="552">
        <f>COUNTA(F79:F88)</f>
        <v>0</v>
      </c>
      <c r="G89" s="553">
        <f>COUNTA(G79:G88)</f>
        <v>0</v>
      </c>
      <c r="H89" s="145"/>
      <c r="I89" s="145"/>
      <c r="J89" s="145"/>
      <c r="K89" s="145"/>
      <c r="L89" s="146"/>
      <c r="M89" s="145"/>
      <c r="N89" s="145"/>
      <c r="O89" s="155" t="s">
        <v>428</v>
      </c>
      <c r="P89" s="168">
        <f>SUM(P79:P88)</f>
        <v>0</v>
      </c>
      <c r="Q89" s="169">
        <f>SUM(Q79:Q88)</f>
        <v>0</v>
      </c>
      <c r="R89" s="12"/>
      <c r="T89" s="12"/>
      <c r="U89" s="143"/>
      <c r="V89" s="160"/>
    </row>
    <row r="90" spans="1:22" ht="15" thickBot="1" x14ac:dyDescent="0.4">
      <c r="A90" s="161"/>
      <c r="B90" s="85"/>
      <c r="C90" s="64"/>
      <c r="D90" s="64"/>
      <c r="E90" s="64"/>
      <c r="F90" s="85"/>
      <c r="G90" s="64"/>
      <c r="H90" s="64"/>
      <c r="I90" s="64"/>
      <c r="J90" s="64"/>
      <c r="K90" s="85"/>
      <c r="L90" s="85"/>
      <c r="M90" s="64"/>
      <c r="N90" s="64"/>
      <c r="O90" s="64"/>
      <c r="P90" s="64"/>
      <c r="Q90" s="64"/>
      <c r="R90" s="64"/>
      <c r="S90" s="64"/>
      <c r="T90" s="64"/>
      <c r="U90" s="64"/>
      <c r="V90" s="86"/>
    </row>
    <row r="91" spans="1:22" ht="15" thickBot="1" x14ac:dyDescent="0.4">
      <c r="A91" s="156"/>
      <c r="B91" s="36"/>
      <c r="C91" s="33"/>
      <c r="D91" s="33"/>
      <c r="E91" s="33"/>
      <c r="F91" s="36"/>
      <c r="G91" s="33"/>
      <c r="H91" s="33"/>
      <c r="I91" s="33"/>
      <c r="J91" s="33"/>
      <c r="K91" s="36"/>
      <c r="L91" s="36"/>
      <c r="M91" s="33"/>
      <c r="N91" s="33"/>
      <c r="O91" s="33"/>
      <c r="P91" s="33"/>
      <c r="Q91" s="33"/>
      <c r="R91" s="33"/>
      <c r="S91" s="33"/>
      <c r="T91" s="33"/>
      <c r="U91" s="33"/>
      <c r="V91" s="39"/>
    </row>
    <row r="92" spans="1:22" ht="39" customHeight="1" thickBot="1" x14ac:dyDescent="0.4">
      <c r="A92" s="584" t="s">
        <v>9</v>
      </c>
      <c r="B92" s="1023" t="s">
        <v>321</v>
      </c>
      <c r="C92" s="1024"/>
      <c r="E92" s="1148" t="s">
        <v>389</v>
      </c>
      <c r="F92" s="1149"/>
      <c r="G92" s="1027">
        <f>VLOOKUP(B92,'piano inv.riconvers.'!$D$77:$H$96,3,FALSE)</f>
        <v>0</v>
      </c>
      <c r="H92" s="1028"/>
      <c r="I92" s="116"/>
      <c r="J92" s="116"/>
      <c r="K92" s="1"/>
      <c r="L92" s="1148" t="s">
        <v>390</v>
      </c>
      <c r="M92" s="1149"/>
      <c r="N92" s="1027" t="s">
        <v>318</v>
      </c>
      <c r="O92" s="1028"/>
      <c r="Q92" s="585" t="s">
        <v>391</v>
      </c>
      <c r="R92" s="142"/>
      <c r="T92" s="587" t="s">
        <v>392</v>
      </c>
      <c r="U92" s="555"/>
      <c r="V92" s="81"/>
    </row>
    <row r="93" spans="1:22" ht="15" thickBot="1" x14ac:dyDescent="0.4">
      <c r="A93" s="157"/>
      <c r="B93" s="114"/>
      <c r="C93" s="114"/>
      <c r="E93" s="115"/>
      <c r="F93" s="115"/>
      <c r="G93" s="116"/>
      <c r="H93" s="116"/>
      <c r="I93" s="116"/>
      <c r="J93" s="116"/>
      <c r="K93" s="1"/>
      <c r="L93" s="115"/>
      <c r="M93" s="115"/>
      <c r="N93" s="116"/>
      <c r="O93" s="116"/>
      <c r="Q93" s="117"/>
      <c r="T93" s="113"/>
      <c r="V93" s="158"/>
    </row>
    <row r="94" spans="1:22" ht="28.5" customHeight="1" thickBot="1" x14ac:dyDescent="0.4">
      <c r="A94" s="1170" t="s">
        <v>456</v>
      </c>
      <c r="B94" s="1171"/>
      <c r="C94" s="1171"/>
      <c r="D94" s="1172"/>
      <c r="E94" s="1034">
        <f>VLOOKUP(B92,'piano inv.riconvers.'!$D$77:$V$96,17,FALSE)</f>
        <v>0</v>
      </c>
      <c r="F94" s="1035"/>
      <c r="G94" s="1035"/>
      <c r="H94" s="1036"/>
      <c r="I94" s="166"/>
      <c r="J94" s="166"/>
      <c r="K94" s="1"/>
      <c r="L94" s="1173" t="s">
        <v>394</v>
      </c>
      <c r="M94" s="1174"/>
      <c r="N94" s="1034">
        <f>VLOOKUP(B92,'piano inv.riconvers.'!$D$77:$V$96,19,FALSE)</f>
        <v>0</v>
      </c>
      <c r="O94" s="1036"/>
      <c r="P94" s="141"/>
      <c r="Q94" s="586" t="s">
        <v>395</v>
      </c>
      <c r="R94" s="163">
        <f>N94+E94</f>
        <v>0</v>
      </c>
      <c r="S94" s="102"/>
      <c r="T94" s="587" t="s">
        <v>396</v>
      </c>
      <c r="U94" s="555"/>
      <c r="V94" s="158"/>
    </row>
    <row r="95" spans="1:22" ht="15" thickBot="1" x14ac:dyDescent="0.4">
      <c r="A95" s="164"/>
      <c r="B95" s="165"/>
      <c r="C95" s="165"/>
      <c r="D95" s="165"/>
      <c r="E95" s="166"/>
      <c r="F95" s="166"/>
      <c r="G95" s="166"/>
      <c r="H95" s="166"/>
      <c r="I95" s="166"/>
      <c r="J95" s="166"/>
      <c r="K95" s="1"/>
      <c r="L95" s="115"/>
      <c r="M95" s="115"/>
      <c r="N95" s="166"/>
      <c r="O95" s="166"/>
      <c r="P95" s="141"/>
      <c r="Q95" s="113"/>
      <c r="R95" s="141"/>
      <c r="S95" s="102"/>
      <c r="T95" s="113"/>
      <c r="U95" s="167"/>
      <c r="V95" s="81"/>
    </row>
    <row r="96" spans="1:22" ht="72.5" x14ac:dyDescent="0.35">
      <c r="A96" s="1159" t="s">
        <v>397</v>
      </c>
      <c r="B96" s="1160" t="s">
        <v>398</v>
      </c>
      <c r="C96" s="1160" t="s">
        <v>399</v>
      </c>
      <c r="D96" s="578" t="s">
        <v>400</v>
      </c>
      <c r="E96" s="579" t="s">
        <v>401</v>
      </c>
      <c r="F96" s="578" t="s">
        <v>402</v>
      </c>
      <c r="G96" s="578" t="s">
        <v>403</v>
      </c>
      <c r="H96" s="580" t="s">
        <v>457</v>
      </c>
      <c r="I96" s="580" t="s">
        <v>292</v>
      </c>
      <c r="J96" s="580" t="s">
        <v>458</v>
      </c>
      <c r="K96" s="580" t="s">
        <v>404</v>
      </c>
      <c r="L96" s="580" t="s">
        <v>405</v>
      </c>
      <c r="M96" s="579" t="s">
        <v>459</v>
      </c>
      <c r="N96" s="580" t="s">
        <v>407</v>
      </c>
      <c r="O96" s="580" t="s">
        <v>408</v>
      </c>
      <c r="P96" s="580" t="s">
        <v>409</v>
      </c>
      <c r="Q96" s="580" t="s">
        <v>410</v>
      </c>
      <c r="R96" s="580" t="s">
        <v>411</v>
      </c>
      <c r="S96" s="580" t="s">
        <v>412</v>
      </c>
      <c r="T96" s="580" t="s">
        <v>413</v>
      </c>
      <c r="U96" s="581" t="s">
        <v>415</v>
      </c>
      <c r="V96" s="159"/>
    </row>
    <row r="97" spans="1:22" ht="36.5" thickBot="1" x14ac:dyDescent="0.4">
      <c r="A97" s="1165"/>
      <c r="B97" s="1166"/>
      <c r="C97" s="1166"/>
      <c r="D97" s="582" t="s">
        <v>416</v>
      </c>
      <c r="E97" s="582" t="s">
        <v>432</v>
      </c>
      <c r="F97" s="582" t="s">
        <v>418</v>
      </c>
      <c r="G97" s="582" t="s">
        <v>418</v>
      </c>
      <c r="H97" s="582" t="s">
        <v>293</v>
      </c>
      <c r="I97" s="582" t="s">
        <v>464</v>
      </c>
      <c r="J97" s="582" t="s">
        <v>32</v>
      </c>
      <c r="K97" s="582" t="s">
        <v>465</v>
      </c>
      <c r="L97" s="582" t="s">
        <v>420</v>
      </c>
      <c r="M97" s="582" t="s">
        <v>421</v>
      </c>
      <c r="N97" s="582" t="s">
        <v>422</v>
      </c>
      <c r="O97" s="582" t="s">
        <v>421</v>
      </c>
      <c r="P97" s="582" t="s">
        <v>423</v>
      </c>
      <c r="Q97" s="582" t="s">
        <v>387</v>
      </c>
      <c r="R97" s="582" t="s">
        <v>424</v>
      </c>
      <c r="S97" s="582" t="s">
        <v>425</v>
      </c>
      <c r="T97" s="582" t="s">
        <v>426</v>
      </c>
      <c r="U97" s="583"/>
      <c r="V97" s="159"/>
    </row>
    <row r="98" spans="1:22" ht="14.5" customHeight="1" x14ac:dyDescent="0.35">
      <c r="A98" s="1167" t="str">
        <f>B92</f>
        <v>riconv. extraurb.m.1</v>
      </c>
      <c r="B98" s="588">
        <v>1</v>
      </c>
      <c r="C98" s="123"/>
      <c r="D98" s="124"/>
      <c r="E98" s="125"/>
      <c r="F98" s="123"/>
      <c r="G98" s="126"/>
      <c r="H98" s="127"/>
      <c r="I98" s="127"/>
      <c r="J98" s="127"/>
      <c r="K98" s="110"/>
      <c r="L98" s="130"/>
      <c r="M98" s="131"/>
      <c r="N98" s="110"/>
      <c r="O98" s="131"/>
      <c r="P98" s="179"/>
      <c r="Q98" s="179"/>
      <c r="R98" s="110"/>
      <c r="S98" s="110"/>
      <c r="T98" s="110"/>
      <c r="U98" s="376"/>
      <c r="V98" s="81"/>
    </row>
    <row r="99" spans="1:22" x14ac:dyDescent="0.35">
      <c r="A99" s="1168"/>
      <c r="B99" s="589">
        <v>2</v>
      </c>
      <c r="C99" s="119"/>
      <c r="D99" s="120"/>
      <c r="E99" s="112"/>
      <c r="F99" s="119"/>
      <c r="G99" s="121"/>
      <c r="H99" s="122"/>
      <c r="I99" s="122"/>
      <c r="J99" s="122"/>
      <c r="K99" s="111"/>
      <c r="L99" s="128"/>
      <c r="M99" s="129"/>
      <c r="N99" s="111"/>
      <c r="O99" s="129"/>
      <c r="P99" s="170"/>
      <c r="Q99" s="170"/>
      <c r="R99" s="111"/>
      <c r="S99" s="111" t="s">
        <v>427</v>
      </c>
      <c r="T99" s="111"/>
      <c r="U99" s="377"/>
      <c r="V99" s="81"/>
    </row>
    <row r="100" spans="1:22" x14ac:dyDescent="0.35">
      <c r="A100" s="1168"/>
      <c r="B100" s="589">
        <v>3</v>
      </c>
      <c r="C100" s="119"/>
      <c r="D100" s="120"/>
      <c r="E100" s="112"/>
      <c r="F100" s="119"/>
      <c r="G100" s="121"/>
      <c r="H100" s="122"/>
      <c r="I100" s="122"/>
      <c r="J100" s="122"/>
      <c r="K100" s="111"/>
      <c r="L100" s="128"/>
      <c r="M100" s="129"/>
      <c r="N100" s="111"/>
      <c r="O100" s="129"/>
      <c r="P100" s="170"/>
      <c r="Q100" s="170"/>
      <c r="R100" s="111"/>
      <c r="S100" s="111"/>
      <c r="T100" s="111"/>
      <c r="U100" s="377"/>
      <c r="V100" s="81"/>
    </row>
    <row r="101" spans="1:22" x14ac:dyDescent="0.35">
      <c r="A101" s="1168"/>
      <c r="B101" s="589">
        <v>4</v>
      </c>
      <c r="C101" s="119"/>
      <c r="D101" s="120"/>
      <c r="E101" s="112"/>
      <c r="F101" s="119"/>
      <c r="G101" s="119"/>
      <c r="H101" s="122"/>
      <c r="I101" s="122"/>
      <c r="J101" s="122"/>
      <c r="K101" s="111"/>
      <c r="L101" s="128"/>
      <c r="M101" s="129"/>
      <c r="N101" s="111"/>
      <c r="O101" s="129"/>
      <c r="P101" s="170"/>
      <c r="Q101" s="170"/>
      <c r="R101" s="111"/>
      <c r="S101" s="111"/>
      <c r="T101" s="111"/>
      <c r="U101" s="377"/>
      <c r="V101" s="81"/>
    </row>
    <row r="102" spans="1:22" x14ac:dyDescent="0.35">
      <c r="A102" s="1168"/>
      <c r="B102" s="589">
        <v>5</v>
      </c>
      <c r="C102" s="119"/>
      <c r="D102" s="120"/>
      <c r="E102" s="112"/>
      <c r="F102" s="119"/>
      <c r="G102" s="121"/>
      <c r="H102" s="122"/>
      <c r="I102" s="122"/>
      <c r="J102" s="122"/>
      <c r="K102" s="111"/>
      <c r="L102" s="128"/>
      <c r="M102" s="129"/>
      <c r="N102" s="111"/>
      <c r="O102" s="129"/>
      <c r="P102" s="170"/>
      <c r="Q102" s="170"/>
      <c r="R102" s="111"/>
      <c r="S102" s="111"/>
      <c r="T102" s="111"/>
      <c r="U102" s="377"/>
      <c r="V102" s="81"/>
    </row>
    <row r="103" spans="1:22" x14ac:dyDescent="0.35">
      <c r="A103" s="1168"/>
      <c r="B103" s="589">
        <v>6</v>
      </c>
      <c r="C103" s="119"/>
      <c r="D103" s="120"/>
      <c r="E103" s="112"/>
      <c r="F103" s="119"/>
      <c r="G103" s="121"/>
      <c r="H103" s="122"/>
      <c r="I103" s="122"/>
      <c r="J103" s="122"/>
      <c r="K103" s="111"/>
      <c r="L103" s="128"/>
      <c r="M103" s="129"/>
      <c r="N103" s="111"/>
      <c r="O103" s="129"/>
      <c r="P103" s="170"/>
      <c r="Q103" s="170"/>
      <c r="R103" s="111"/>
      <c r="S103" s="111"/>
      <c r="T103" s="111"/>
      <c r="U103" s="377"/>
      <c r="V103" s="81"/>
    </row>
    <row r="104" spans="1:22" x14ac:dyDescent="0.35">
      <c r="A104" s="1168"/>
      <c r="B104" s="589">
        <v>7</v>
      </c>
      <c r="C104" s="119"/>
      <c r="D104" s="120"/>
      <c r="E104" s="112"/>
      <c r="F104" s="119"/>
      <c r="G104" s="121"/>
      <c r="H104" s="122"/>
      <c r="I104" s="122"/>
      <c r="J104" s="122"/>
      <c r="K104" s="111"/>
      <c r="L104" s="128"/>
      <c r="M104" s="129"/>
      <c r="N104" s="111"/>
      <c r="O104" s="129"/>
      <c r="P104" s="170"/>
      <c r="Q104" s="170"/>
      <c r="R104" s="111"/>
      <c r="S104" s="111"/>
      <c r="T104" s="111"/>
      <c r="U104" s="377"/>
      <c r="V104" s="81"/>
    </row>
    <row r="105" spans="1:22" x14ac:dyDescent="0.35">
      <c r="A105" s="1168"/>
      <c r="B105" s="589">
        <v>8</v>
      </c>
      <c r="C105" s="119"/>
      <c r="D105" s="120"/>
      <c r="E105" s="112"/>
      <c r="F105" s="119"/>
      <c r="G105" s="121"/>
      <c r="H105" s="122"/>
      <c r="I105" s="122"/>
      <c r="J105" s="122"/>
      <c r="K105" s="111"/>
      <c r="L105" s="128"/>
      <c r="M105" s="129"/>
      <c r="N105" s="111"/>
      <c r="O105" s="129"/>
      <c r="P105" s="170"/>
      <c r="Q105" s="170"/>
      <c r="R105" s="111"/>
      <c r="S105" s="111"/>
      <c r="T105" s="111"/>
      <c r="U105" s="377"/>
      <c r="V105" s="81"/>
    </row>
    <row r="106" spans="1:22" x14ac:dyDescent="0.35">
      <c r="A106" s="1168"/>
      <c r="B106" s="589">
        <v>9</v>
      </c>
      <c r="C106" s="119"/>
      <c r="D106" s="120"/>
      <c r="E106" s="112"/>
      <c r="F106" s="119"/>
      <c r="G106" s="121"/>
      <c r="H106" s="122"/>
      <c r="I106" s="122"/>
      <c r="J106" s="122"/>
      <c r="K106" s="111"/>
      <c r="L106" s="128"/>
      <c r="M106" s="129"/>
      <c r="N106" s="111"/>
      <c r="O106" s="129"/>
      <c r="P106" s="170"/>
      <c r="Q106" s="170"/>
      <c r="R106" s="111"/>
      <c r="S106" s="111"/>
      <c r="T106" s="111"/>
      <c r="U106" s="377"/>
      <c r="V106" s="81"/>
    </row>
    <row r="107" spans="1:22" ht="15" thickBot="1" x14ac:dyDescent="0.4">
      <c r="A107" s="1169"/>
      <c r="B107" s="590">
        <v>10</v>
      </c>
      <c r="C107" s="147"/>
      <c r="D107" s="148"/>
      <c r="E107" s="149"/>
      <c r="F107" s="147"/>
      <c r="G107" s="150"/>
      <c r="H107" s="151"/>
      <c r="I107" s="151"/>
      <c r="J107" s="151"/>
      <c r="K107" s="152"/>
      <c r="L107" s="153"/>
      <c r="M107" s="154"/>
      <c r="N107" s="152"/>
      <c r="O107" s="154"/>
      <c r="P107" s="171"/>
      <c r="Q107" s="171"/>
      <c r="R107" s="152"/>
      <c r="S107" s="152"/>
      <c r="T107" s="152"/>
      <c r="U107" s="378"/>
      <c r="V107" s="81"/>
    </row>
    <row r="108" spans="1:22" ht="29.5" thickBot="1" x14ac:dyDescent="0.4">
      <c r="A108" s="144"/>
      <c r="B108" s="12"/>
      <c r="C108" s="12"/>
      <c r="D108" s="12"/>
      <c r="E108" s="551" t="s">
        <v>461</v>
      </c>
      <c r="F108" s="552">
        <f>COUNTA(F98:F107)</f>
        <v>0</v>
      </c>
      <c r="G108" s="553">
        <f>COUNTA(G98:G107)</f>
        <v>0</v>
      </c>
      <c r="H108" s="145"/>
      <c r="I108" s="145"/>
      <c r="J108" s="145"/>
      <c r="K108" s="145"/>
      <c r="L108" s="146"/>
      <c r="M108" s="145"/>
      <c r="N108" s="145"/>
      <c r="O108" s="155" t="s">
        <v>428</v>
      </c>
      <c r="P108" s="168">
        <f>SUM(P98:P107)</f>
        <v>0</v>
      </c>
      <c r="Q108" s="169">
        <f>SUM(Q98:Q107)</f>
        <v>0</v>
      </c>
      <c r="R108" s="12"/>
      <c r="T108" s="12"/>
      <c r="U108" s="143"/>
      <c r="V108" s="160"/>
    </row>
    <row r="109" spans="1:22" ht="15" thickBot="1" x14ac:dyDescent="0.4">
      <c r="A109" s="161"/>
      <c r="B109" s="85"/>
      <c r="C109" s="64"/>
      <c r="D109" s="64"/>
      <c r="E109" s="64"/>
      <c r="F109" s="85"/>
      <c r="G109" s="64"/>
      <c r="H109" s="64"/>
      <c r="I109" s="64"/>
      <c r="J109" s="64"/>
      <c r="K109" s="85"/>
      <c r="L109" s="85"/>
      <c r="M109" s="64"/>
      <c r="N109" s="64"/>
      <c r="O109" s="64"/>
      <c r="P109" s="64"/>
      <c r="Q109" s="64"/>
      <c r="R109" s="64"/>
      <c r="S109" s="64"/>
      <c r="T109" s="64"/>
      <c r="U109" s="64"/>
      <c r="V109" s="86"/>
    </row>
    <row r="110" spans="1:22" ht="15" thickBot="1" x14ac:dyDescent="0.4">
      <c r="A110" s="156"/>
      <c r="B110" s="36"/>
      <c r="C110" s="33"/>
      <c r="D110" s="33"/>
      <c r="E110" s="33"/>
      <c r="F110" s="36"/>
      <c r="G110" s="33"/>
      <c r="H110" s="33"/>
      <c r="I110" s="33"/>
      <c r="J110" s="33"/>
      <c r="K110" s="36"/>
      <c r="L110" s="36"/>
      <c r="M110" s="33"/>
      <c r="N110" s="33"/>
      <c r="O110" s="33"/>
      <c r="P110" s="33"/>
      <c r="Q110" s="33"/>
      <c r="R110" s="33"/>
      <c r="S110" s="33"/>
      <c r="T110" s="33"/>
      <c r="U110" s="33"/>
      <c r="V110" s="39"/>
    </row>
    <row r="111" spans="1:22" ht="27.5" thickBot="1" x14ac:dyDescent="0.4">
      <c r="A111" s="584" t="s">
        <v>9</v>
      </c>
      <c r="B111" s="1023" t="s">
        <v>321</v>
      </c>
      <c r="C111" s="1024"/>
      <c r="E111" s="1148" t="s">
        <v>389</v>
      </c>
      <c r="F111" s="1149"/>
      <c r="G111" s="1027">
        <f>VLOOKUP(B111,'piano inv.riconvers.'!$D$77:$H$96,3,FALSE)</f>
        <v>0</v>
      </c>
      <c r="H111" s="1028"/>
      <c r="I111" s="116"/>
      <c r="J111" s="116"/>
      <c r="K111" s="1"/>
      <c r="L111" s="1148" t="s">
        <v>390</v>
      </c>
      <c r="M111" s="1149"/>
      <c r="N111" s="1027" t="s">
        <v>318</v>
      </c>
      <c r="O111" s="1028"/>
      <c r="Q111" s="585" t="s">
        <v>391</v>
      </c>
      <c r="R111" s="142"/>
      <c r="T111" s="587" t="s">
        <v>392</v>
      </c>
      <c r="U111" s="555"/>
      <c r="V111" s="81"/>
    </row>
    <row r="112" spans="1:22" ht="15" thickBot="1" x14ac:dyDescent="0.4">
      <c r="A112" s="157"/>
      <c r="B112" s="114"/>
      <c r="C112" s="114"/>
      <c r="E112" s="115"/>
      <c r="F112" s="115"/>
      <c r="G112" s="116"/>
      <c r="H112" s="116"/>
      <c r="I112" s="116"/>
      <c r="J112" s="116"/>
      <c r="K112" s="1"/>
      <c r="L112" s="115"/>
      <c r="M112" s="115"/>
      <c r="N112" s="116"/>
      <c r="O112" s="116"/>
      <c r="Q112" s="117"/>
      <c r="T112" s="113"/>
      <c r="V112" s="158"/>
    </row>
    <row r="113" spans="1:22" ht="28.5" customHeight="1" thickBot="1" x14ac:dyDescent="0.4">
      <c r="A113" s="1170" t="s">
        <v>456</v>
      </c>
      <c r="B113" s="1171"/>
      <c r="C113" s="1171"/>
      <c r="D113" s="1172"/>
      <c r="E113" s="1034">
        <f>VLOOKUP(B111,'piano inv.riconvers.'!$D$77:$V$96,17,FALSE)</f>
        <v>0</v>
      </c>
      <c r="F113" s="1035"/>
      <c r="G113" s="1035"/>
      <c r="H113" s="1036"/>
      <c r="I113" s="166"/>
      <c r="J113" s="166"/>
      <c r="K113" s="1"/>
      <c r="L113" s="1173" t="s">
        <v>394</v>
      </c>
      <c r="M113" s="1174"/>
      <c r="N113" s="1034">
        <f>VLOOKUP(B111,'piano inv.riconvers.'!$D$77:$V$96,19,FALSE)</f>
        <v>0</v>
      </c>
      <c r="O113" s="1036"/>
      <c r="P113" s="141"/>
      <c r="Q113" s="586" t="s">
        <v>395</v>
      </c>
      <c r="R113" s="163">
        <f>N113+E113</f>
        <v>0</v>
      </c>
      <c r="S113" s="102"/>
      <c r="T113" s="587" t="s">
        <v>396</v>
      </c>
      <c r="U113" s="555"/>
      <c r="V113" s="158"/>
    </row>
    <row r="114" spans="1:22" ht="15" thickBot="1" x14ac:dyDescent="0.4">
      <c r="A114" s="164"/>
      <c r="B114" s="165"/>
      <c r="C114" s="165"/>
      <c r="D114" s="165"/>
      <c r="E114" s="166"/>
      <c r="F114" s="166"/>
      <c r="G114" s="166"/>
      <c r="H114" s="166"/>
      <c r="I114" s="166"/>
      <c r="J114" s="166"/>
      <c r="K114" s="1"/>
      <c r="L114" s="115"/>
      <c r="M114" s="115"/>
      <c r="N114" s="166"/>
      <c r="O114" s="166"/>
      <c r="P114" s="141"/>
      <c r="Q114" s="113"/>
      <c r="R114" s="141"/>
      <c r="S114" s="102"/>
      <c r="T114" s="113"/>
      <c r="U114" s="167"/>
      <c r="V114" s="81"/>
    </row>
    <row r="115" spans="1:22" ht="72.5" x14ac:dyDescent="0.35">
      <c r="A115" s="1159" t="s">
        <v>397</v>
      </c>
      <c r="B115" s="1160" t="s">
        <v>398</v>
      </c>
      <c r="C115" s="1160" t="s">
        <v>399</v>
      </c>
      <c r="D115" s="578" t="s">
        <v>400</v>
      </c>
      <c r="E115" s="579" t="s">
        <v>401</v>
      </c>
      <c r="F115" s="578" t="s">
        <v>402</v>
      </c>
      <c r="G115" s="578" t="s">
        <v>403</v>
      </c>
      <c r="H115" s="580" t="s">
        <v>457</v>
      </c>
      <c r="I115" s="580" t="s">
        <v>292</v>
      </c>
      <c r="J115" s="580" t="s">
        <v>458</v>
      </c>
      <c r="K115" s="580" t="s">
        <v>404</v>
      </c>
      <c r="L115" s="580" t="s">
        <v>405</v>
      </c>
      <c r="M115" s="579" t="s">
        <v>459</v>
      </c>
      <c r="N115" s="580" t="s">
        <v>407</v>
      </c>
      <c r="O115" s="580" t="s">
        <v>408</v>
      </c>
      <c r="P115" s="580" t="s">
        <v>409</v>
      </c>
      <c r="Q115" s="580" t="s">
        <v>410</v>
      </c>
      <c r="R115" s="580" t="s">
        <v>411</v>
      </c>
      <c r="S115" s="580" t="s">
        <v>412</v>
      </c>
      <c r="T115" s="580" t="s">
        <v>413</v>
      </c>
      <c r="U115" s="581" t="s">
        <v>415</v>
      </c>
      <c r="V115" s="159"/>
    </row>
    <row r="116" spans="1:22" ht="36.5" thickBot="1" x14ac:dyDescent="0.4">
      <c r="A116" s="1165"/>
      <c r="B116" s="1166"/>
      <c r="C116" s="1166"/>
      <c r="D116" s="582" t="s">
        <v>416</v>
      </c>
      <c r="E116" s="582" t="s">
        <v>432</v>
      </c>
      <c r="F116" s="582" t="s">
        <v>418</v>
      </c>
      <c r="G116" s="582" t="s">
        <v>418</v>
      </c>
      <c r="H116" s="582" t="s">
        <v>293</v>
      </c>
      <c r="I116" s="582" t="s">
        <v>464</v>
      </c>
      <c r="J116" s="582" t="s">
        <v>32</v>
      </c>
      <c r="K116" s="582" t="s">
        <v>465</v>
      </c>
      <c r="L116" s="582" t="s">
        <v>420</v>
      </c>
      <c r="M116" s="582" t="s">
        <v>421</v>
      </c>
      <c r="N116" s="582" t="s">
        <v>422</v>
      </c>
      <c r="O116" s="582" t="s">
        <v>421</v>
      </c>
      <c r="P116" s="582" t="s">
        <v>423</v>
      </c>
      <c r="Q116" s="582" t="s">
        <v>387</v>
      </c>
      <c r="R116" s="582" t="s">
        <v>424</v>
      </c>
      <c r="S116" s="582" t="s">
        <v>425</v>
      </c>
      <c r="T116" s="582" t="s">
        <v>426</v>
      </c>
      <c r="U116" s="583"/>
      <c r="V116" s="159"/>
    </row>
    <row r="117" spans="1:22" ht="14.5" customHeight="1" x14ac:dyDescent="0.35">
      <c r="A117" s="1167" t="str">
        <f>B111</f>
        <v>riconv. extraurb.m.1</v>
      </c>
      <c r="B117" s="588">
        <v>1</v>
      </c>
      <c r="C117" s="123"/>
      <c r="D117" s="124"/>
      <c r="E117" s="125"/>
      <c r="F117" s="123"/>
      <c r="G117" s="126"/>
      <c r="H117" s="127"/>
      <c r="I117" s="127"/>
      <c r="J117" s="127"/>
      <c r="K117" s="110"/>
      <c r="L117" s="130"/>
      <c r="M117" s="131"/>
      <c r="N117" s="110"/>
      <c r="O117" s="131"/>
      <c r="P117" s="179"/>
      <c r="Q117" s="179"/>
      <c r="R117" s="110"/>
      <c r="S117" s="110"/>
      <c r="T117" s="110"/>
      <c r="U117" s="376"/>
      <c r="V117" s="81"/>
    </row>
    <row r="118" spans="1:22" x14ac:dyDescent="0.35">
      <c r="A118" s="1168"/>
      <c r="B118" s="589">
        <v>2</v>
      </c>
      <c r="C118" s="119"/>
      <c r="D118" s="120"/>
      <c r="E118" s="112"/>
      <c r="F118" s="119"/>
      <c r="G118" s="121"/>
      <c r="H118" s="122"/>
      <c r="I118" s="122"/>
      <c r="J118" s="122"/>
      <c r="K118" s="111"/>
      <c r="L118" s="128"/>
      <c r="M118" s="129"/>
      <c r="N118" s="111"/>
      <c r="O118" s="129"/>
      <c r="P118" s="170"/>
      <c r="Q118" s="170"/>
      <c r="R118" s="111"/>
      <c r="S118" s="111" t="s">
        <v>427</v>
      </c>
      <c r="T118" s="111"/>
      <c r="U118" s="377"/>
      <c r="V118" s="81"/>
    </row>
    <row r="119" spans="1:22" x14ac:dyDescent="0.35">
      <c r="A119" s="1168"/>
      <c r="B119" s="589">
        <v>3</v>
      </c>
      <c r="C119" s="119"/>
      <c r="D119" s="120"/>
      <c r="E119" s="112"/>
      <c r="F119" s="119"/>
      <c r="G119" s="121"/>
      <c r="H119" s="122"/>
      <c r="I119" s="122"/>
      <c r="J119" s="122"/>
      <c r="K119" s="111"/>
      <c r="L119" s="128"/>
      <c r="M119" s="129"/>
      <c r="N119" s="111"/>
      <c r="O119" s="129"/>
      <c r="P119" s="170"/>
      <c r="Q119" s="170"/>
      <c r="R119" s="111"/>
      <c r="S119" s="111"/>
      <c r="T119" s="111"/>
      <c r="U119" s="377"/>
      <c r="V119" s="81"/>
    </row>
    <row r="120" spans="1:22" x14ac:dyDescent="0.35">
      <c r="A120" s="1168"/>
      <c r="B120" s="589">
        <v>4</v>
      </c>
      <c r="C120" s="119"/>
      <c r="D120" s="120"/>
      <c r="E120" s="112"/>
      <c r="F120" s="119"/>
      <c r="G120" s="119"/>
      <c r="H120" s="122"/>
      <c r="I120" s="122"/>
      <c r="J120" s="122"/>
      <c r="K120" s="111"/>
      <c r="L120" s="128"/>
      <c r="M120" s="129"/>
      <c r="N120" s="111"/>
      <c r="O120" s="129"/>
      <c r="P120" s="170"/>
      <c r="Q120" s="170"/>
      <c r="R120" s="111"/>
      <c r="S120" s="111"/>
      <c r="T120" s="111"/>
      <c r="U120" s="377"/>
      <c r="V120" s="81"/>
    </row>
    <row r="121" spans="1:22" x14ac:dyDescent="0.35">
      <c r="A121" s="1168"/>
      <c r="B121" s="589">
        <v>5</v>
      </c>
      <c r="C121" s="119"/>
      <c r="D121" s="120"/>
      <c r="E121" s="112"/>
      <c r="F121" s="119"/>
      <c r="G121" s="121"/>
      <c r="H121" s="122"/>
      <c r="I121" s="122"/>
      <c r="J121" s="122"/>
      <c r="K121" s="111"/>
      <c r="L121" s="128"/>
      <c r="M121" s="129"/>
      <c r="N121" s="111"/>
      <c r="O121" s="129"/>
      <c r="P121" s="170"/>
      <c r="Q121" s="170"/>
      <c r="R121" s="111"/>
      <c r="S121" s="111"/>
      <c r="T121" s="111"/>
      <c r="U121" s="377"/>
      <c r="V121" s="81"/>
    </row>
    <row r="122" spans="1:22" x14ac:dyDescent="0.35">
      <c r="A122" s="1168"/>
      <c r="B122" s="589">
        <v>6</v>
      </c>
      <c r="C122" s="119"/>
      <c r="D122" s="120"/>
      <c r="E122" s="112"/>
      <c r="F122" s="119"/>
      <c r="G122" s="121"/>
      <c r="H122" s="122"/>
      <c r="I122" s="122"/>
      <c r="J122" s="122"/>
      <c r="K122" s="111"/>
      <c r="L122" s="128"/>
      <c r="M122" s="129"/>
      <c r="N122" s="111"/>
      <c r="O122" s="129"/>
      <c r="P122" s="170"/>
      <c r="Q122" s="170"/>
      <c r="R122" s="111"/>
      <c r="S122" s="111"/>
      <c r="T122" s="111"/>
      <c r="U122" s="377"/>
      <c r="V122" s="81"/>
    </row>
    <row r="123" spans="1:22" x14ac:dyDescent="0.35">
      <c r="A123" s="1168"/>
      <c r="B123" s="589">
        <v>7</v>
      </c>
      <c r="C123" s="119"/>
      <c r="D123" s="120"/>
      <c r="E123" s="112"/>
      <c r="F123" s="119"/>
      <c r="G123" s="121"/>
      <c r="H123" s="122"/>
      <c r="I123" s="122"/>
      <c r="J123" s="122"/>
      <c r="K123" s="111"/>
      <c r="L123" s="128"/>
      <c r="M123" s="129"/>
      <c r="N123" s="111"/>
      <c r="O123" s="129"/>
      <c r="P123" s="170"/>
      <c r="Q123" s="170"/>
      <c r="R123" s="111"/>
      <c r="S123" s="111"/>
      <c r="T123" s="111"/>
      <c r="U123" s="377"/>
      <c r="V123" s="81"/>
    </row>
    <row r="124" spans="1:22" x14ac:dyDescent="0.35">
      <c r="A124" s="1168"/>
      <c r="B124" s="589">
        <v>8</v>
      </c>
      <c r="C124" s="119"/>
      <c r="D124" s="120"/>
      <c r="E124" s="112"/>
      <c r="F124" s="119"/>
      <c r="G124" s="121"/>
      <c r="H124" s="122"/>
      <c r="I124" s="122"/>
      <c r="J124" s="122"/>
      <c r="K124" s="111"/>
      <c r="L124" s="128"/>
      <c r="M124" s="129"/>
      <c r="N124" s="111"/>
      <c r="O124" s="129"/>
      <c r="P124" s="170"/>
      <c r="Q124" s="170"/>
      <c r="R124" s="111"/>
      <c r="S124" s="111"/>
      <c r="T124" s="111"/>
      <c r="U124" s="377"/>
      <c r="V124" s="81"/>
    </row>
    <row r="125" spans="1:22" x14ac:dyDescent="0.35">
      <c r="A125" s="1168"/>
      <c r="B125" s="589">
        <v>9</v>
      </c>
      <c r="C125" s="119"/>
      <c r="D125" s="120"/>
      <c r="E125" s="112"/>
      <c r="F125" s="119"/>
      <c r="G125" s="121"/>
      <c r="H125" s="122"/>
      <c r="I125" s="122"/>
      <c r="J125" s="122"/>
      <c r="K125" s="111"/>
      <c r="L125" s="128"/>
      <c r="M125" s="129"/>
      <c r="N125" s="111"/>
      <c r="O125" s="129"/>
      <c r="P125" s="170"/>
      <c r="Q125" s="170"/>
      <c r="R125" s="111"/>
      <c r="S125" s="111"/>
      <c r="T125" s="111"/>
      <c r="U125" s="377"/>
      <c r="V125" s="81"/>
    </row>
    <row r="126" spans="1:22" ht="15" thickBot="1" x14ac:dyDescent="0.4">
      <c r="A126" s="1169"/>
      <c r="B126" s="590">
        <v>10</v>
      </c>
      <c r="C126" s="147"/>
      <c r="D126" s="148"/>
      <c r="E126" s="149"/>
      <c r="F126" s="147"/>
      <c r="G126" s="150"/>
      <c r="H126" s="151"/>
      <c r="I126" s="151"/>
      <c r="J126" s="151"/>
      <c r="K126" s="152"/>
      <c r="L126" s="153"/>
      <c r="M126" s="154"/>
      <c r="N126" s="152"/>
      <c r="O126" s="154"/>
      <c r="P126" s="171"/>
      <c r="Q126" s="171"/>
      <c r="R126" s="152"/>
      <c r="S126" s="152"/>
      <c r="T126" s="152"/>
      <c r="U126" s="378"/>
      <c r="V126" s="81"/>
    </row>
    <row r="127" spans="1:22" ht="29.5" thickBot="1" x14ac:dyDescent="0.4">
      <c r="A127" s="144"/>
      <c r="B127" s="12"/>
      <c r="C127" s="12"/>
      <c r="D127" s="12"/>
      <c r="E127" s="551" t="s">
        <v>461</v>
      </c>
      <c r="F127" s="552">
        <f>COUNTA(F117:F126)</f>
        <v>0</v>
      </c>
      <c r="G127" s="553">
        <f>COUNTA(G117:G126)</f>
        <v>0</v>
      </c>
      <c r="H127" s="145"/>
      <c r="I127" s="145"/>
      <c r="J127" s="145"/>
      <c r="K127" s="145"/>
      <c r="L127" s="146"/>
      <c r="M127" s="145"/>
      <c r="N127" s="145"/>
      <c r="O127" s="155" t="s">
        <v>428</v>
      </c>
      <c r="P127" s="168">
        <f>SUM(P117:P126)</f>
        <v>0</v>
      </c>
      <c r="Q127" s="169">
        <f>SUM(Q117:Q126)</f>
        <v>0</v>
      </c>
      <c r="R127" s="12"/>
      <c r="T127" s="12"/>
      <c r="U127" s="143"/>
      <c r="V127" s="160"/>
    </row>
    <row r="128" spans="1:22" ht="15" thickBot="1" x14ac:dyDescent="0.4">
      <c r="A128" s="161"/>
      <c r="B128" s="85"/>
      <c r="C128" s="64"/>
      <c r="D128" s="64"/>
      <c r="E128" s="64"/>
      <c r="F128" s="85"/>
      <c r="G128" s="64"/>
      <c r="H128" s="64"/>
      <c r="I128" s="64"/>
      <c r="J128" s="64"/>
      <c r="K128" s="85"/>
      <c r="L128" s="85"/>
      <c r="M128" s="64"/>
      <c r="N128" s="64"/>
      <c r="O128" s="64"/>
      <c r="P128" s="64"/>
      <c r="Q128" s="64"/>
      <c r="R128" s="64"/>
      <c r="S128" s="64"/>
      <c r="T128" s="64"/>
      <c r="U128" s="64"/>
      <c r="V128" s="86"/>
    </row>
    <row r="129" spans="1:22" ht="15" thickBot="1" x14ac:dyDescent="0.4">
      <c r="A129" s="156"/>
      <c r="B129" s="36"/>
      <c r="C129" s="33"/>
      <c r="D129" s="33"/>
      <c r="E129" s="33"/>
      <c r="F129" s="36"/>
      <c r="G129" s="33"/>
      <c r="H129" s="33"/>
      <c r="I129" s="33"/>
      <c r="J129" s="33"/>
      <c r="K129" s="36"/>
      <c r="L129" s="36"/>
      <c r="M129" s="33"/>
      <c r="N129" s="33"/>
      <c r="O129" s="33"/>
      <c r="P129" s="33"/>
      <c r="Q129" s="33"/>
      <c r="R129" s="33"/>
      <c r="S129" s="33"/>
      <c r="T129" s="33"/>
      <c r="U129" s="33"/>
      <c r="V129" s="39"/>
    </row>
    <row r="130" spans="1:22" ht="27.5" thickBot="1" x14ac:dyDescent="0.4">
      <c r="A130" s="584" t="s">
        <v>9</v>
      </c>
      <c r="B130" s="1023" t="s">
        <v>321</v>
      </c>
      <c r="C130" s="1024"/>
      <c r="E130" s="1148" t="s">
        <v>389</v>
      </c>
      <c r="F130" s="1149"/>
      <c r="G130" s="1027">
        <f>VLOOKUP(B130,'piano inv.riconvers.'!$D$77:$H$96,3,FALSE)</f>
        <v>0</v>
      </c>
      <c r="H130" s="1028"/>
      <c r="I130" s="116"/>
      <c r="J130" s="116"/>
      <c r="K130" s="1"/>
      <c r="L130" s="1148" t="s">
        <v>390</v>
      </c>
      <c r="M130" s="1149"/>
      <c r="N130" s="1027" t="s">
        <v>318</v>
      </c>
      <c r="O130" s="1028"/>
      <c r="Q130" s="585" t="s">
        <v>391</v>
      </c>
      <c r="R130" s="142"/>
      <c r="T130" s="587" t="s">
        <v>392</v>
      </c>
      <c r="U130" s="555"/>
      <c r="V130" s="81"/>
    </row>
    <row r="131" spans="1:22" ht="15" thickBot="1" x14ac:dyDescent="0.4">
      <c r="A131" s="157"/>
      <c r="B131" s="114"/>
      <c r="C131" s="114"/>
      <c r="E131" s="115"/>
      <c r="F131" s="115"/>
      <c r="G131" s="116"/>
      <c r="H131" s="116"/>
      <c r="I131" s="116"/>
      <c r="J131" s="116"/>
      <c r="K131" s="1"/>
      <c r="L131" s="115"/>
      <c r="M131" s="115"/>
      <c r="N131" s="116"/>
      <c r="O131" s="116"/>
      <c r="Q131" s="117"/>
      <c r="T131" s="113"/>
      <c r="V131" s="158"/>
    </row>
    <row r="132" spans="1:22" ht="28.5" customHeight="1" thickBot="1" x14ac:dyDescent="0.4">
      <c r="A132" s="1170" t="s">
        <v>456</v>
      </c>
      <c r="B132" s="1171"/>
      <c r="C132" s="1171"/>
      <c r="D132" s="1172"/>
      <c r="E132" s="1034">
        <f>VLOOKUP(B130,'piano inv.riconvers.'!$D$77:$V$96,17,FALSE)</f>
        <v>0</v>
      </c>
      <c r="F132" s="1035"/>
      <c r="G132" s="1035"/>
      <c r="H132" s="1036"/>
      <c r="I132" s="166"/>
      <c r="J132" s="166"/>
      <c r="K132" s="1"/>
      <c r="L132" s="1173" t="s">
        <v>394</v>
      </c>
      <c r="M132" s="1174"/>
      <c r="N132" s="1034">
        <f>VLOOKUP(B130,'piano inv.riconvers.'!$D$77:$V$96,19,FALSE)</f>
        <v>0</v>
      </c>
      <c r="O132" s="1036"/>
      <c r="P132" s="141"/>
      <c r="Q132" s="586" t="s">
        <v>395</v>
      </c>
      <c r="R132" s="163">
        <f>N132+E132</f>
        <v>0</v>
      </c>
      <c r="S132" s="102"/>
      <c r="T132" s="587" t="s">
        <v>396</v>
      </c>
      <c r="U132" s="555"/>
      <c r="V132" s="158"/>
    </row>
    <row r="133" spans="1:22" ht="15" thickBot="1" x14ac:dyDescent="0.4">
      <c r="A133" s="164"/>
      <c r="B133" s="165"/>
      <c r="C133" s="165"/>
      <c r="D133" s="165"/>
      <c r="E133" s="166"/>
      <c r="F133" s="166"/>
      <c r="G133" s="166"/>
      <c r="H133" s="166"/>
      <c r="I133" s="166"/>
      <c r="J133" s="166"/>
      <c r="K133" s="1"/>
      <c r="L133" s="115"/>
      <c r="M133" s="115"/>
      <c r="N133" s="166"/>
      <c r="O133" s="166"/>
      <c r="P133" s="141"/>
      <c r="Q133" s="113"/>
      <c r="R133" s="141"/>
      <c r="S133" s="102"/>
      <c r="T133" s="113"/>
      <c r="U133" s="167"/>
      <c r="V133" s="81"/>
    </row>
    <row r="134" spans="1:22" ht="72.5" x14ac:dyDescent="0.35">
      <c r="A134" s="1159" t="s">
        <v>397</v>
      </c>
      <c r="B134" s="1160" t="s">
        <v>398</v>
      </c>
      <c r="C134" s="1160" t="s">
        <v>399</v>
      </c>
      <c r="D134" s="578" t="s">
        <v>400</v>
      </c>
      <c r="E134" s="579" t="s">
        <v>401</v>
      </c>
      <c r="F134" s="578" t="s">
        <v>402</v>
      </c>
      <c r="G134" s="578" t="s">
        <v>403</v>
      </c>
      <c r="H134" s="580" t="s">
        <v>457</v>
      </c>
      <c r="I134" s="580" t="s">
        <v>292</v>
      </c>
      <c r="J134" s="580" t="s">
        <v>458</v>
      </c>
      <c r="K134" s="580" t="s">
        <v>404</v>
      </c>
      <c r="L134" s="580" t="s">
        <v>405</v>
      </c>
      <c r="M134" s="579" t="s">
        <v>459</v>
      </c>
      <c r="N134" s="580" t="s">
        <v>407</v>
      </c>
      <c r="O134" s="580" t="s">
        <v>408</v>
      </c>
      <c r="P134" s="580" t="s">
        <v>409</v>
      </c>
      <c r="Q134" s="580" t="s">
        <v>410</v>
      </c>
      <c r="R134" s="580" t="s">
        <v>411</v>
      </c>
      <c r="S134" s="580" t="s">
        <v>412</v>
      </c>
      <c r="T134" s="580" t="s">
        <v>413</v>
      </c>
      <c r="U134" s="581" t="s">
        <v>415</v>
      </c>
      <c r="V134" s="159"/>
    </row>
    <row r="135" spans="1:22" ht="36.5" thickBot="1" x14ac:dyDescent="0.4">
      <c r="A135" s="1165"/>
      <c r="B135" s="1166"/>
      <c r="C135" s="1166"/>
      <c r="D135" s="582" t="s">
        <v>416</v>
      </c>
      <c r="E135" s="582" t="s">
        <v>432</v>
      </c>
      <c r="F135" s="582" t="s">
        <v>418</v>
      </c>
      <c r="G135" s="582" t="s">
        <v>418</v>
      </c>
      <c r="H135" s="582" t="s">
        <v>293</v>
      </c>
      <c r="I135" s="582" t="s">
        <v>464</v>
      </c>
      <c r="J135" s="582" t="s">
        <v>32</v>
      </c>
      <c r="K135" s="582" t="s">
        <v>465</v>
      </c>
      <c r="L135" s="582" t="s">
        <v>420</v>
      </c>
      <c r="M135" s="582" t="s">
        <v>421</v>
      </c>
      <c r="N135" s="582" t="s">
        <v>422</v>
      </c>
      <c r="O135" s="582" t="s">
        <v>421</v>
      </c>
      <c r="P135" s="582" t="s">
        <v>423</v>
      </c>
      <c r="Q135" s="582" t="s">
        <v>387</v>
      </c>
      <c r="R135" s="582" t="s">
        <v>424</v>
      </c>
      <c r="S135" s="582" t="s">
        <v>425</v>
      </c>
      <c r="T135" s="582" t="s">
        <v>426</v>
      </c>
      <c r="U135" s="583"/>
      <c r="V135" s="159"/>
    </row>
    <row r="136" spans="1:22" ht="14.5" customHeight="1" x14ac:dyDescent="0.35">
      <c r="A136" s="1167" t="str">
        <f>B130</f>
        <v>riconv. extraurb.m.1</v>
      </c>
      <c r="B136" s="588">
        <v>1</v>
      </c>
      <c r="C136" s="123"/>
      <c r="D136" s="124"/>
      <c r="E136" s="125"/>
      <c r="F136" s="123"/>
      <c r="G136" s="126"/>
      <c r="H136" s="127"/>
      <c r="I136" s="127"/>
      <c r="J136" s="127"/>
      <c r="K136" s="110"/>
      <c r="L136" s="130"/>
      <c r="M136" s="131"/>
      <c r="N136" s="110"/>
      <c r="O136" s="131"/>
      <c r="P136" s="179"/>
      <c r="Q136" s="179"/>
      <c r="R136" s="110"/>
      <c r="S136" s="110"/>
      <c r="T136" s="110"/>
      <c r="U136" s="376"/>
      <c r="V136" s="81"/>
    </row>
    <row r="137" spans="1:22" x14ac:dyDescent="0.35">
      <c r="A137" s="1168"/>
      <c r="B137" s="589">
        <v>2</v>
      </c>
      <c r="C137" s="119"/>
      <c r="D137" s="120"/>
      <c r="E137" s="112"/>
      <c r="F137" s="119"/>
      <c r="G137" s="121"/>
      <c r="H137" s="122"/>
      <c r="I137" s="122"/>
      <c r="J137" s="122"/>
      <c r="K137" s="111"/>
      <c r="L137" s="128"/>
      <c r="M137" s="129"/>
      <c r="N137" s="111"/>
      <c r="O137" s="129"/>
      <c r="P137" s="170"/>
      <c r="Q137" s="170"/>
      <c r="R137" s="111"/>
      <c r="S137" s="111" t="s">
        <v>427</v>
      </c>
      <c r="T137" s="111"/>
      <c r="U137" s="377"/>
      <c r="V137" s="81"/>
    </row>
    <row r="138" spans="1:22" x14ac:dyDescent="0.35">
      <c r="A138" s="1168"/>
      <c r="B138" s="589">
        <v>3</v>
      </c>
      <c r="C138" s="119"/>
      <c r="D138" s="120"/>
      <c r="E138" s="112"/>
      <c r="F138" s="119"/>
      <c r="G138" s="121"/>
      <c r="H138" s="122"/>
      <c r="I138" s="122"/>
      <c r="J138" s="122"/>
      <c r="K138" s="111"/>
      <c r="L138" s="128"/>
      <c r="M138" s="129"/>
      <c r="N138" s="111"/>
      <c r="O138" s="129"/>
      <c r="P138" s="170"/>
      <c r="Q138" s="170"/>
      <c r="R138" s="111"/>
      <c r="S138" s="111"/>
      <c r="T138" s="111"/>
      <c r="U138" s="377"/>
      <c r="V138" s="81"/>
    </row>
    <row r="139" spans="1:22" x14ac:dyDescent="0.35">
      <c r="A139" s="1168"/>
      <c r="B139" s="589">
        <v>4</v>
      </c>
      <c r="C139" s="119"/>
      <c r="D139" s="120"/>
      <c r="E139" s="112"/>
      <c r="F139" s="119"/>
      <c r="G139" s="119"/>
      <c r="H139" s="122"/>
      <c r="I139" s="122"/>
      <c r="J139" s="122"/>
      <c r="K139" s="111"/>
      <c r="L139" s="128"/>
      <c r="M139" s="129"/>
      <c r="N139" s="111"/>
      <c r="O139" s="129"/>
      <c r="P139" s="170"/>
      <c r="Q139" s="170"/>
      <c r="R139" s="111"/>
      <c r="S139" s="111"/>
      <c r="T139" s="111"/>
      <c r="U139" s="377"/>
      <c r="V139" s="81"/>
    </row>
    <row r="140" spans="1:22" x14ac:dyDescent="0.35">
      <c r="A140" s="1168"/>
      <c r="B140" s="589">
        <v>5</v>
      </c>
      <c r="C140" s="119"/>
      <c r="D140" s="120"/>
      <c r="E140" s="112"/>
      <c r="F140" s="119"/>
      <c r="G140" s="121"/>
      <c r="H140" s="122"/>
      <c r="I140" s="122"/>
      <c r="J140" s="122"/>
      <c r="K140" s="111"/>
      <c r="L140" s="128"/>
      <c r="M140" s="129"/>
      <c r="N140" s="111"/>
      <c r="O140" s="129"/>
      <c r="P140" s="170"/>
      <c r="Q140" s="170"/>
      <c r="R140" s="111"/>
      <c r="S140" s="111"/>
      <c r="T140" s="111"/>
      <c r="U140" s="377"/>
      <c r="V140" s="81"/>
    </row>
    <row r="141" spans="1:22" x14ac:dyDescent="0.35">
      <c r="A141" s="1168"/>
      <c r="B141" s="589">
        <v>6</v>
      </c>
      <c r="C141" s="119"/>
      <c r="D141" s="120"/>
      <c r="E141" s="112"/>
      <c r="F141" s="119"/>
      <c r="G141" s="121"/>
      <c r="H141" s="122"/>
      <c r="I141" s="122"/>
      <c r="J141" s="122"/>
      <c r="K141" s="111"/>
      <c r="L141" s="128"/>
      <c r="M141" s="129"/>
      <c r="N141" s="111"/>
      <c r="O141" s="129"/>
      <c r="P141" s="170"/>
      <c r="Q141" s="170"/>
      <c r="R141" s="111"/>
      <c r="S141" s="111"/>
      <c r="T141" s="111"/>
      <c r="U141" s="377"/>
      <c r="V141" s="81"/>
    </row>
    <row r="142" spans="1:22" x14ac:dyDescent="0.35">
      <c r="A142" s="1168"/>
      <c r="B142" s="589">
        <v>7</v>
      </c>
      <c r="C142" s="119"/>
      <c r="D142" s="120"/>
      <c r="E142" s="112"/>
      <c r="F142" s="119"/>
      <c r="G142" s="121"/>
      <c r="H142" s="122"/>
      <c r="I142" s="122"/>
      <c r="J142" s="122"/>
      <c r="K142" s="111"/>
      <c r="L142" s="128"/>
      <c r="M142" s="129"/>
      <c r="N142" s="111"/>
      <c r="O142" s="129"/>
      <c r="P142" s="170"/>
      <c r="Q142" s="170"/>
      <c r="R142" s="111"/>
      <c r="S142" s="111"/>
      <c r="T142" s="111"/>
      <c r="U142" s="377"/>
      <c r="V142" s="81"/>
    </row>
    <row r="143" spans="1:22" x14ac:dyDescent="0.35">
      <c r="A143" s="1168"/>
      <c r="B143" s="589">
        <v>8</v>
      </c>
      <c r="C143" s="119"/>
      <c r="D143" s="120"/>
      <c r="E143" s="112"/>
      <c r="F143" s="119"/>
      <c r="G143" s="121"/>
      <c r="H143" s="122"/>
      <c r="I143" s="122"/>
      <c r="J143" s="122"/>
      <c r="K143" s="111"/>
      <c r="L143" s="128"/>
      <c r="M143" s="129"/>
      <c r="N143" s="111"/>
      <c r="O143" s="129"/>
      <c r="P143" s="170"/>
      <c r="Q143" s="170"/>
      <c r="R143" s="111"/>
      <c r="S143" s="111"/>
      <c r="T143" s="111"/>
      <c r="U143" s="377"/>
      <c r="V143" s="81"/>
    </row>
    <row r="144" spans="1:22" x14ac:dyDescent="0.35">
      <c r="A144" s="1168"/>
      <c r="B144" s="589">
        <v>9</v>
      </c>
      <c r="C144" s="119"/>
      <c r="D144" s="120"/>
      <c r="E144" s="112"/>
      <c r="F144" s="119"/>
      <c r="G144" s="121"/>
      <c r="H144" s="122"/>
      <c r="I144" s="122"/>
      <c r="J144" s="122"/>
      <c r="K144" s="111"/>
      <c r="L144" s="128"/>
      <c r="M144" s="129"/>
      <c r="N144" s="111"/>
      <c r="O144" s="129"/>
      <c r="P144" s="170"/>
      <c r="Q144" s="170"/>
      <c r="R144" s="111"/>
      <c r="S144" s="111"/>
      <c r="T144" s="111"/>
      <c r="U144" s="377"/>
      <c r="V144" s="81"/>
    </row>
    <row r="145" spans="1:22" ht="15" thickBot="1" x14ac:dyDescent="0.4">
      <c r="A145" s="1169"/>
      <c r="B145" s="590">
        <v>10</v>
      </c>
      <c r="C145" s="147"/>
      <c r="D145" s="148"/>
      <c r="E145" s="149"/>
      <c r="F145" s="147"/>
      <c r="G145" s="150"/>
      <c r="H145" s="151"/>
      <c r="I145" s="151"/>
      <c r="J145" s="151"/>
      <c r="K145" s="152"/>
      <c r="L145" s="153"/>
      <c r="M145" s="154"/>
      <c r="N145" s="152"/>
      <c r="O145" s="154"/>
      <c r="P145" s="171"/>
      <c r="Q145" s="171"/>
      <c r="R145" s="152"/>
      <c r="S145" s="152"/>
      <c r="T145" s="152"/>
      <c r="U145" s="378"/>
      <c r="V145" s="81"/>
    </row>
    <row r="146" spans="1:22" ht="29.5" thickBot="1" x14ac:dyDescent="0.4">
      <c r="A146" s="144"/>
      <c r="B146" s="12"/>
      <c r="C146" s="12"/>
      <c r="D146" s="12"/>
      <c r="E146" s="551" t="s">
        <v>461</v>
      </c>
      <c r="F146" s="552">
        <f>COUNTA(F136:F145)</f>
        <v>0</v>
      </c>
      <c r="G146" s="553">
        <f>COUNTA(G136:G145)</f>
        <v>0</v>
      </c>
      <c r="H146" s="145"/>
      <c r="I146" s="145"/>
      <c r="J146" s="145"/>
      <c r="K146" s="145"/>
      <c r="L146" s="146"/>
      <c r="M146" s="145"/>
      <c r="N146" s="145"/>
      <c r="O146" s="155" t="s">
        <v>428</v>
      </c>
      <c r="P146" s="168">
        <f>SUM(P136:P145)</f>
        <v>0</v>
      </c>
      <c r="Q146" s="169">
        <f>SUM(Q136:Q145)</f>
        <v>0</v>
      </c>
      <c r="R146" s="12"/>
      <c r="T146" s="12"/>
      <c r="U146" s="143"/>
      <c r="V146" s="160"/>
    </row>
    <row r="147" spans="1:22" ht="15" thickBot="1" x14ac:dyDescent="0.4">
      <c r="A147" s="161"/>
      <c r="B147" s="85"/>
      <c r="C147" s="64"/>
      <c r="D147" s="64"/>
      <c r="E147" s="64"/>
      <c r="F147" s="85"/>
      <c r="G147" s="64"/>
      <c r="H147" s="64"/>
      <c r="I147" s="64"/>
      <c r="J147" s="64"/>
      <c r="K147" s="85"/>
      <c r="L147" s="85"/>
      <c r="M147" s="64"/>
      <c r="N147" s="64"/>
      <c r="O147" s="64"/>
      <c r="P147" s="64"/>
      <c r="Q147" s="64"/>
      <c r="R147" s="64"/>
      <c r="S147" s="64"/>
      <c r="T147" s="64"/>
      <c r="U147" s="64"/>
      <c r="V147" s="86"/>
    </row>
    <row r="148" spans="1:22" ht="15" thickBot="1" x14ac:dyDescent="0.4">
      <c r="A148" s="156"/>
      <c r="B148" s="36"/>
      <c r="C148" s="33"/>
      <c r="D148" s="33"/>
      <c r="E148" s="33"/>
      <c r="F148" s="36"/>
      <c r="G148" s="33"/>
      <c r="H148" s="33"/>
      <c r="I148" s="33"/>
      <c r="J148" s="33"/>
      <c r="K148" s="36"/>
      <c r="L148" s="36"/>
      <c r="M148" s="33"/>
      <c r="N148" s="33"/>
      <c r="O148" s="33"/>
      <c r="P148" s="33"/>
      <c r="Q148" s="33"/>
      <c r="R148" s="33"/>
      <c r="S148" s="33"/>
      <c r="T148" s="33"/>
      <c r="U148" s="33"/>
      <c r="V148" s="39"/>
    </row>
    <row r="149" spans="1:22" ht="27.5" thickBot="1" x14ac:dyDescent="0.4">
      <c r="A149" s="584" t="s">
        <v>9</v>
      </c>
      <c r="B149" s="1023" t="s">
        <v>321</v>
      </c>
      <c r="C149" s="1024"/>
      <c r="E149" s="1148" t="s">
        <v>389</v>
      </c>
      <c r="F149" s="1149"/>
      <c r="G149" s="1027">
        <f>VLOOKUP(B149,'piano inv.riconvers.'!$D$77:$H$96,3,FALSE)</f>
        <v>0</v>
      </c>
      <c r="H149" s="1028"/>
      <c r="I149" s="116"/>
      <c r="J149" s="116"/>
      <c r="K149" s="1"/>
      <c r="L149" s="1148" t="s">
        <v>390</v>
      </c>
      <c r="M149" s="1149"/>
      <c r="N149" s="1027" t="s">
        <v>318</v>
      </c>
      <c r="O149" s="1028"/>
      <c r="Q149" s="585" t="s">
        <v>391</v>
      </c>
      <c r="R149" s="142"/>
      <c r="T149" s="587" t="s">
        <v>392</v>
      </c>
      <c r="U149" s="555"/>
      <c r="V149" s="81"/>
    </row>
    <row r="150" spans="1:22" ht="15" thickBot="1" x14ac:dyDescent="0.4">
      <c r="A150" s="157"/>
      <c r="B150" s="114"/>
      <c r="C150" s="114"/>
      <c r="E150" s="115"/>
      <c r="F150" s="115"/>
      <c r="G150" s="116"/>
      <c r="H150" s="116"/>
      <c r="I150" s="116"/>
      <c r="J150" s="116"/>
      <c r="K150" s="1"/>
      <c r="L150" s="115"/>
      <c r="M150" s="115"/>
      <c r="N150" s="116"/>
      <c r="O150" s="116"/>
      <c r="Q150" s="117"/>
      <c r="T150" s="113"/>
      <c r="V150" s="158"/>
    </row>
    <row r="151" spans="1:22" ht="28.5" customHeight="1" thickBot="1" x14ac:dyDescent="0.4">
      <c r="A151" s="1170" t="s">
        <v>456</v>
      </c>
      <c r="B151" s="1171"/>
      <c r="C151" s="1171"/>
      <c r="D151" s="1172"/>
      <c r="E151" s="1034">
        <f>VLOOKUP(B149,'piano inv.riconvers.'!$D$77:$V$96,17,FALSE)</f>
        <v>0</v>
      </c>
      <c r="F151" s="1035"/>
      <c r="G151" s="1035"/>
      <c r="H151" s="1036"/>
      <c r="I151" s="166"/>
      <c r="J151" s="166"/>
      <c r="K151" s="1"/>
      <c r="L151" s="1173" t="s">
        <v>394</v>
      </c>
      <c r="M151" s="1174"/>
      <c r="N151" s="1034">
        <f>VLOOKUP(B149,'piano inv.riconvers.'!$D$77:$V$96,19,FALSE)</f>
        <v>0</v>
      </c>
      <c r="O151" s="1036"/>
      <c r="P151" s="141"/>
      <c r="Q151" s="586" t="s">
        <v>395</v>
      </c>
      <c r="R151" s="163">
        <f>N151+E151</f>
        <v>0</v>
      </c>
      <c r="S151" s="102"/>
      <c r="T151" s="587" t="s">
        <v>396</v>
      </c>
      <c r="U151" s="555"/>
      <c r="V151" s="158"/>
    </row>
    <row r="152" spans="1:22" ht="15" thickBot="1" x14ac:dyDescent="0.4">
      <c r="A152" s="164"/>
      <c r="B152" s="165"/>
      <c r="C152" s="165"/>
      <c r="D152" s="165"/>
      <c r="E152" s="166"/>
      <c r="F152" s="166"/>
      <c r="G152" s="166"/>
      <c r="H152" s="166"/>
      <c r="I152" s="166"/>
      <c r="J152" s="166"/>
      <c r="K152" s="1"/>
      <c r="L152" s="115"/>
      <c r="M152" s="115"/>
      <c r="N152" s="166"/>
      <c r="O152" s="166"/>
      <c r="P152" s="141"/>
      <c r="Q152" s="113"/>
      <c r="R152" s="141"/>
      <c r="S152" s="102"/>
      <c r="T152" s="113"/>
      <c r="U152" s="167"/>
      <c r="V152" s="81"/>
    </row>
    <row r="153" spans="1:22" ht="72.5" x14ac:dyDescent="0.35">
      <c r="A153" s="1159" t="s">
        <v>397</v>
      </c>
      <c r="B153" s="1160" t="s">
        <v>398</v>
      </c>
      <c r="C153" s="1160" t="s">
        <v>399</v>
      </c>
      <c r="D153" s="578" t="s">
        <v>400</v>
      </c>
      <c r="E153" s="579" t="s">
        <v>401</v>
      </c>
      <c r="F153" s="578" t="s">
        <v>402</v>
      </c>
      <c r="G153" s="578" t="s">
        <v>403</v>
      </c>
      <c r="H153" s="580" t="s">
        <v>457</v>
      </c>
      <c r="I153" s="580" t="s">
        <v>292</v>
      </c>
      <c r="J153" s="580" t="s">
        <v>458</v>
      </c>
      <c r="K153" s="580" t="s">
        <v>404</v>
      </c>
      <c r="L153" s="580" t="s">
        <v>405</v>
      </c>
      <c r="M153" s="579" t="s">
        <v>459</v>
      </c>
      <c r="N153" s="580" t="s">
        <v>407</v>
      </c>
      <c r="O153" s="580" t="s">
        <v>408</v>
      </c>
      <c r="P153" s="580" t="s">
        <v>409</v>
      </c>
      <c r="Q153" s="580" t="s">
        <v>410</v>
      </c>
      <c r="R153" s="580" t="s">
        <v>411</v>
      </c>
      <c r="S153" s="580" t="s">
        <v>412</v>
      </c>
      <c r="T153" s="580" t="s">
        <v>413</v>
      </c>
      <c r="U153" s="581" t="s">
        <v>415</v>
      </c>
      <c r="V153" s="159"/>
    </row>
    <row r="154" spans="1:22" ht="36.5" thickBot="1" x14ac:dyDescent="0.4">
      <c r="A154" s="1165"/>
      <c r="B154" s="1166"/>
      <c r="C154" s="1166"/>
      <c r="D154" s="582" t="s">
        <v>416</v>
      </c>
      <c r="E154" s="582" t="s">
        <v>432</v>
      </c>
      <c r="F154" s="582" t="s">
        <v>418</v>
      </c>
      <c r="G154" s="582" t="s">
        <v>418</v>
      </c>
      <c r="H154" s="582" t="s">
        <v>293</v>
      </c>
      <c r="I154" s="582" t="s">
        <v>464</v>
      </c>
      <c r="J154" s="582" t="s">
        <v>32</v>
      </c>
      <c r="K154" s="582" t="s">
        <v>465</v>
      </c>
      <c r="L154" s="582" t="s">
        <v>420</v>
      </c>
      <c r="M154" s="582" t="s">
        <v>421</v>
      </c>
      <c r="N154" s="582" t="s">
        <v>422</v>
      </c>
      <c r="O154" s="582" t="s">
        <v>421</v>
      </c>
      <c r="P154" s="582" t="s">
        <v>423</v>
      </c>
      <c r="Q154" s="582" t="s">
        <v>387</v>
      </c>
      <c r="R154" s="582" t="s">
        <v>424</v>
      </c>
      <c r="S154" s="582" t="s">
        <v>425</v>
      </c>
      <c r="T154" s="582" t="s">
        <v>426</v>
      </c>
      <c r="U154" s="583"/>
      <c r="V154" s="159"/>
    </row>
    <row r="155" spans="1:22" ht="14.5" customHeight="1" x14ac:dyDescent="0.35">
      <c r="A155" s="1167" t="str">
        <f>B149</f>
        <v>riconv. extraurb.m.1</v>
      </c>
      <c r="B155" s="588">
        <v>1</v>
      </c>
      <c r="C155" s="123"/>
      <c r="D155" s="124"/>
      <c r="E155" s="125"/>
      <c r="F155" s="123"/>
      <c r="G155" s="126"/>
      <c r="H155" s="127"/>
      <c r="I155" s="127"/>
      <c r="J155" s="127"/>
      <c r="K155" s="110"/>
      <c r="L155" s="130"/>
      <c r="M155" s="131"/>
      <c r="N155" s="110"/>
      <c r="O155" s="131"/>
      <c r="P155" s="179"/>
      <c r="Q155" s="179"/>
      <c r="R155" s="110"/>
      <c r="S155" s="110"/>
      <c r="T155" s="110"/>
      <c r="U155" s="376"/>
      <c r="V155" s="81"/>
    </row>
    <row r="156" spans="1:22" x14ac:dyDescent="0.35">
      <c r="A156" s="1168"/>
      <c r="B156" s="589">
        <v>2</v>
      </c>
      <c r="C156" s="119"/>
      <c r="D156" s="120"/>
      <c r="E156" s="112"/>
      <c r="F156" s="119"/>
      <c r="G156" s="121"/>
      <c r="H156" s="122"/>
      <c r="I156" s="122"/>
      <c r="J156" s="122"/>
      <c r="K156" s="111"/>
      <c r="L156" s="128"/>
      <c r="M156" s="129"/>
      <c r="N156" s="111"/>
      <c r="O156" s="129"/>
      <c r="P156" s="170"/>
      <c r="Q156" s="170"/>
      <c r="R156" s="111"/>
      <c r="S156" s="111" t="s">
        <v>427</v>
      </c>
      <c r="T156" s="111"/>
      <c r="U156" s="377"/>
      <c r="V156" s="81"/>
    </row>
    <row r="157" spans="1:22" x14ac:dyDescent="0.35">
      <c r="A157" s="1168"/>
      <c r="B157" s="589">
        <v>3</v>
      </c>
      <c r="C157" s="119"/>
      <c r="D157" s="120"/>
      <c r="E157" s="112"/>
      <c r="F157" s="119"/>
      <c r="G157" s="121"/>
      <c r="H157" s="122"/>
      <c r="I157" s="122"/>
      <c r="J157" s="122"/>
      <c r="K157" s="111"/>
      <c r="L157" s="128"/>
      <c r="M157" s="129"/>
      <c r="N157" s="111"/>
      <c r="O157" s="129"/>
      <c r="P157" s="170"/>
      <c r="Q157" s="170"/>
      <c r="R157" s="111"/>
      <c r="S157" s="111"/>
      <c r="T157" s="111"/>
      <c r="U157" s="377"/>
      <c r="V157" s="81"/>
    </row>
    <row r="158" spans="1:22" x14ac:dyDescent="0.35">
      <c r="A158" s="1168"/>
      <c r="B158" s="589">
        <v>4</v>
      </c>
      <c r="C158" s="119"/>
      <c r="D158" s="120"/>
      <c r="E158" s="112"/>
      <c r="F158" s="119"/>
      <c r="G158" s="119"/>
      <c r="H158" s="122"/>
      <c r="I158" s="122"/>
      <c r="J158" s="122"/>
      <c r="K158" s="111"/>
      <c r="L158" s="128"/>
      <c r="M158" s="129"/>
      <c r="N158" s="111"/>
      <c r="O158" s="129"/>
      <c r="P158" s="170"/>
      <c r="Q158" s="170"/>
      <c r="R158" s="111"/>
      <c r="S158" s="111"/>
      <c r="T158" s="111"/>
      <c r="U158" s="377"/>
      <c r="V158" s="81"/>
    </row>
    <row r="159" spans="1:22" x14ac:dyDescent="0.35">
      <c r="A159" s="1168"/>
      <c r="B159" s="589">
        <v>5</v>
      </c>
      <c r="C159" s="119"/>
      <c r="D159" s="120"/>
      <c r="E159" s="112"/>
      <c r="F159" s="119"/>
      <c r="G159" s="121"/>
      <c r="H159" s="122"/>
      <c r="I159" s="122"/>
      <c r="J159" s="122"/>
      <c r="K159" s="111"/>
      <c r="L159" s="128"/>
      <c r="M159" s="129"/>
      <c r="N159" s="111"/>
      <c r="O159" s="129"/>
      <c r="P159" s="170"/>
      <c r="Q159" s="170"/>
      <c r="R159" s="111"/>
      <c r="S159" s="111"/>
      <c r="T159" s="111"/>
      <c r="U159" s="377"/>
      <c r="V159" s="81"/>
    </row>
    <row r="160" spans="1:22" x14ac:dyDescent="0.35">
      <c r="A160" s="1168"/>
      <c r="B160" s="589">
        <v>6</v>
      </c>
      <c r="C160" s="119"/>
      <c r="D160" s="120"/>
      <c r="E160" s="112"/>
      <c r="F160" s="119"/>
      <c r="G160" s="121"/>
      <c r="H160" s="122"/>
      <c r="I160" s="122"/>
      <c r="J160" s="122"/>
      <c r="K160" s="111"/>
      <c r="L160" s="128"/>
      <c r="M160" s="129"/>
      <c r="N160" s="111"/>
      <c r="O160" s="129"/>
      <c r="P160" s="170"/>
      <c r="Q160" s="170"/>
      <c r="R160" s="111"/>
      <c r="S160" s="111"/>
      <c r="T160" s="111"/>
      <c r="U160" s="377"/>
      <c r="V160" s="81"/>
    </row>
    <row r="161" spans="1:22" x14ac:dyDescent="0.35">
      <c r="A161" s="1168"/>
      <c r="B161" s="589">
        <v>7</v>
      </c>
      <c r="C161" s="119"/>
      <c r="D161" s="120"/>
      <c r="E161" s="112"/>
      <c r="F161" s="119"/>
      <c r="G161" s="121"/>
      <c r="H161" s="122"/>
      <c r="I161" s="122"/>
      <c r="J161" s="122"/>
      <c r="K161" s="111"/>
      <c r="L161" s="128"/>
      <c r="M161" s="129"/>
      <c r="N161" s="111"/>
      <c r="O161" s="129"/>
      <c r="P161" s="170"/>
      <c r="Q161" s="170"/>
      <c r="R161" s="111"/>
      <c r="S161" s="111"/>
      <c r="T161" s="111"/>
      <c r="U161" s="377"/>
      <c r="V161" s="81"/>
    </row>
    <row r="162" spans="1:22" x14ac:dyDescent="0.35">
      <c r="A162" s="1168"/>
      <c r="B162" s="589">
        <v>8</v>
      </c>
      <c r="C162" s="119"/>
      <c r="D162" s="120"/>
      <c r="E162" s="112"/>
      <c r="F162" s="119"/>
      <c r="G162" s="121"/>
      <c r="H162" s="122"/>
      <c r="I162" s="122"/>
      <c r="J162" s="122"/>
      <c r="K162" s="111"/>
      <c r="L162" s="128"/>
      <c r="M162" s="129"/>
      <c r="N162" s="111"/>
      <c r="O162" s="129"/>
      <c r="P162" s="170"/>
      <c r="Q162" s="170"/>
      <c r="R162" s="111"/>
      <c r="S162" s="111"/>
      <c r="T162" s="111"/>
      <c r="U162" s="377"/>
      <c r="V162" s="81"/>
    </row>
    <row r="163" spans="1:22" x14ac:dyDescent="0.35">
      <c r="A163" s="1168"/>
      <c r="B163" s="589">
        <v>9</v>
      </c>
      <c r="C163" s="119"/>
      <c r="D163" s="120"/>
      <c r="E163" s="112"/>
      <c r="F163" s="119"/>
      <c r="G163" s="121"/>
      <c r="H163" s="122"/>
      <c r="I163" s="122"/>
      <c r="J163" s="122"/>
      <c r="K163" s="111"/>
      <c r="L163" s="128"/>
      <c r="M163" s="129"/>
      <c r="N163" s="111"/>
      <c r="O163" s="129"/>
      <c r="P163" s="170"/>
      <c r="Q163" s="170"/>
      <c r="R163" s="111"/>
      <c r="S163" s="111"/>
      <c r="T163" s="111"/>
      <c r="U163" s="377"/>
      <c r="V163" s="81"/>
    </row>
    <row r="164" spans="1:22" ht="15" thickBot="1" x14ac:dyDescent="0.4">
      <c r="A164" s="1169"/>
      <c r="B164" s="590">
        <v>10</v>
      </c>
      <c r="C164" s="147"/>
      <c r="D164" s="148"/>
      <c r="E164" s="149"/>
      <c r="F164" s="147"/>
      <c r="G164" s="150"/>
      <c r="H164" s="151"/>
      <c r="I164" s="151"/>
      <c r="J164" s="151"/>
      <c r="K164" s="152"/>
      <c r="L164" s="153"/>
      <c r="M164" s="154"/>
      <c r="N164" s="152"/>
      <c r="O164" s="154"/>
      <c r="P164" s="171"/>
      <c r="Q164" s="171"/>
      <c r="R164" s="152"/>
      <c r="S164" s="152"/>
      <c r="T164" s="152"/>
      <c r="U164" s="378"/>
      <c r="V164" s="81"/>
    </row>
    <row r="165" spans="1:22" ht="29.5" thickBot="1" x14ac:dyDescent="0.4">
      <c r="A165" s="144"/>
      <c r="B165" s="12"/>
      <c r="C165" s="12"/>
      <c r="D165" s="12"/>
      <c r="E165" s="551" t="s">
        <v>461</v>
      </c>
      <c r="F165" s="552">
        <f>COUNTA(F155:F164)</f>
        <v>0</v>
      </c>
      <c r="G165" s="553">
        <f>COUNTA(G155:G164)</f>
        <v>0</v>
      </c>
      <c r="H165" s="145"/>
      <c r="I165" s="145"/>
      <c r="J165" s="145"/>
      <c r="K165" s="145"/>
      <c r="L165" s="146"/>
      <c r="M165" s="145"/>
      <c r="N165" s="145"/>
      <c r="O165" s="155" t="s">
        <v>428</v>
      </c>
      <c r="P165" s="168">
        <f>SUM(P155:P164)</f>
        <v>0</v>
      </c>
      <c r="Q165" s="169">
        <f>SUM(Q155:Q164)</f>
        <v>0</v>
      </c>
      <c r="R165" s="12"/>
      <c r="T165" s="12"/>
      <c r="U165" s="143"/>
      <c r="V165" s="160"/>
    </row>
    <row r="166" spans="1:22" ht="15" thickBot="1" x14ac:dyDescent="0.4">
      <c r="A166" s="161"/>
      <c r="B166" s="85"/>
      <c r="C166" s="64"/>
      <c r="D166" s="64"/>
      <c r="E166" s="64"/>
      <c r="F166" s="85"/>
      <c r="G166" s="64"/>
      <c r="H166" s="64"/>
      <c r="I166" s="64"/>
      <c r="J166" s="64"/>
      <c r="K166" s="85"/>
      <c r="L166" s="85"/>
      <c r="M166" s="64"/>
      <c r="N166" s="64"/>
      <c r="O166" s="64"/>
      <c r="P166" s="64"/>
      <c r="Q166" s="64"/>
      <c r="R166" s="64"/>
      <c r="S166" s="64"/>
      <c r="T166" s="64"/>
      <c r="U166" s="64"/>
      <c r="V166" s="86"/>
    </row>
    <row r="167" spans="1:22" ht="15" thickBot="1" x14ac:dyDescent="0.4">
      <c r="A167" s="156"/>
      <c r="B167" s="36"/>
      <c r="C167" s="33"/>
      <c r="D167" s="33"/>
      <c r="E167" s="33"/>
      <c r="F167" s="36"/>
      <c r="G167" s="33"/>
      <c r="H167" s="33"/>
      <c r="I167" s="33"/>
      <c r="J167" s="33"/>
      <c r="K167" s="36"/>
      <c r="L167" s="36"/>
      <c r="M167" s="33"/>
      <c r="N167" s="33"/>
      <c r="O167" s="33"/>
      <c r="P167" s="33"/>
      <c r="Q167" s="33"/>
      <c r="R167" s="33"/>
      <c r="S167" s="33"/>
      <c r="T167" s="33"/>
      <c r="U167" s="33"/>
      <c r="V167" s="39"/>
    </row>
    <row r="168" spans="1:22" ht="27.5" thickBot="1" x14ac:dyDescent="0.4">
      <c r="A168" s="584" t="s">
        <v>9</v>
      </c>
      <c r="B168" s="1023" t="s">
        <v>321</v>
      </c>
      <c r="C168" s="1024"/>
      <c r="E168" s="1148" t="s">
        <v>389</v>
      </c>
      <c r="F168" s="1149"/>
      <c r="G168" s="1027">
        <f>VLOOKUP(B168,'piano inv.riconvers.'!$D$77:$H$96,3,FALSE)</f>
        <v>0</v>
      </c>
      <c r="H168" s="1028"/>
      <c r="I168" s="116"/>
      <c r="J168" s="116"/>
      <c r="K168" s="1"/>
      <c r="L168" s="1148" t="s">
        <v>390</v>
      </c>
      <c r="M168" s="1149"/>
      <c r="N168" s="1027" t="s">
        <v>318</v>
      </c>
      <c r="O168" s="1028"/>
      <c r="Q168" s="585" t="s">
        <v>391</v>
      </c>
      <c r="R168" s="142"/>
      <c r="T168" s="587" t="s">
        <v>392</v>
      </c>
      <c r="U168" s="555"/>
      <c r="V168" s="81"/>
    </row>
    <row r="169" spans="1:22" ht="15" thickBot="1" x14ac:dyDescent="0.4">
      <c r="A169" s="157"/>
      <c r="B169" s="114"/>
      <c r="C169" s="114"/>
      <c r="E169" s="115"/>
      <c r="F169" s="115"/>
      <c r="G169" s="116"/>
      <c r="H169" s="116"/>
      <c r="I169" s="116"/>
      <c r="J169" s="116"/>
      <c r="K169" s="1"/>
      <c r="L169" s="115"/>
      <c r="M169" s="115"/>
      <c r="N169" s="116"/>
      <c r="O169" s="116"/>
      <c r="Q169" s="117"/>
      <c r="T169" s="113"/>
      <c r="V169" s="158"/>
    </row>
    <row r="170" spans="1:22" ht="28.5" customHeight="1" thickBot="1" x14ac:dyDescent="0.4">
      <c r="A170" s="1170" t="s">
        <v>456</v>
      </c>
      <c r="B170" s="1171"/>
      <c r="C170" s="1171"/>
      <c r="D170" s="1172"/>
      <c r="E170" s="1034">
        <f>VLOOKUP(B168,'piano inv.riconvers.'!$D$77:$V$96,17,FALSE)</f>
        <v>0</v>
      </c>
      <c r="F170" s="1035"/>
      <c r="G170" s="1035"/>
      <c r="H170" s="1036"/>
      <c r="I170" s="166"/>
      <c r="J170" s="166"/>
      <c r="K170" s="1"/>
      <c r="L170" s="1173" t="s">
        <v>394</v>
      </c>
      <c r="M170" s="1174"/>
      <c r="N170" s="1034">
        <f>VLOOKUP(B168,'piano inv.riconvers.'!$D$77:$V$96,19,FALSE)</f>
        <v>0</v>
      </c>
      <c r="O170" s="1036"/>
      <c r="P170" s="141"/>
      <c r="Q170" s="586" t="s">
        <v>395</v>
      </c>
      <c r="R170" s="163">
        <f>N170+E170</f>
        <v>0</v>
      </c>
      <c r="S170" s="102"/>
      <c r="T170" s="587" t="s">
        <v>396</v>
      </c>
      <c r="U170" s="555"/>
      <c r="V170" s="158"/>
    </row>
    <row r="171" spans="1:22" ht="15" thickBot="1" x14ac:dyDescent="0.4">
      <c r="A171" s="164"/>
      <c r="B171" s="165"/>
      <c r="C171" s="165"/>
      <c r="D171" s="165"/>
      <c r="E171" s="166"/>
      <c r="F171" s="166"/>
      <c r="G171" s="166"/>
      <c r="H171" s="166"/>
      <c r="I171" s="166"/>
      <c r="J171" s="166"/>
      <c r="K171" s="1"/>
      <c r="L171" s="115"/>
      <c r="M171" s="115"/>
      <c r="N171" s="166"/>
      <c r="O171" s="166"/>
      <c r="P171" s="141"/>
      <c r="Q171" s="113"/>
      <c r="R171" s="141"/>
      <c r="S171" s="102"/>
      <c r="T171" s="113"/>
      <c r="U171" s="167"/>
      <c r="V171" s="81"/>
    </row>
    <row r="172" spans="1:22" ht="72.5" x14ac:dyDescent="0.35">
      <c r="A172" s="1159" t="s">
        <v>397</v>
      </c>
      <c r="B172" s="1160" t="s">
        <v>398</v>
      </c>
      <c r="C172" s="1160" t="s">
        <v>399</v>
      </c>
      <c r="D172" s="578" t="s">
        <v>400</v>
      </c>
      <c r="E172" s="579" t="s">
        <v>401</v>
      </c>
      <c r="F172" s="578" t="s">
        <v>402</v>
      </c>
      <c r="G172" s="578" t="s">
        <v>403</v>
      </c>
      <c r="H172" s="580" t="s">
        <v>457</v>
      </c>
      <c r="I172" s="580" t="s">
        <v>292</v>
      </c>
      <c r="J172" s="580" t="s">
        <v>458</v>
      </c>
      <c r="K172" s="580" t="s">
        <v>404</v>
      </c>
      <c r="L172" s="580" t="s">
        <v>405</v>
      </c>
      <c r="M172" s="579" t="s">
        <v>459</v>
      </c>
      <c r="N172" s="580" t="s">
        <v>407</v>
      </c>
      <c r="O172" s="580" t="s">
        <v>408</v>
      </c>
      <c r="P172" s="580" t="s">
        <v>409</v>
      </c>
      <c r="Q172" s="580" t="s">
        <v>410</v>
      </c>
      <c r="R172" s="580" t="s">
        <v>411</v>
      </c>
      <c r="S172" s="580" t="s">
        <v>412</v>
      </c>
      <c r="T172" s="580" t="s">
        <v>413</v>
      </c>
      <c r="U172" s="581" t="s">
        <v>415</v>
      </c>
      <c r="V172" s="159"/>
    </row>
    <row r="173" spans="1:22" ht="36.5" thickBot="1" x14ac:dyDescent="0.4">
      <c r="A173" s="1165"/>
      <c r="B173" s="1166"/>
      <c r="C173" s="1166"/>
      <c r="D173" s="582" t="s">
        <v>416</v>
      </c>
      <c r="E173" s="582" t="s">
        <v>432</v>
      </c>
      <c r="F173" s="582" t="s">
        <v>418</v>
      </c>
      <c r="G173" s="582" t="s">
        <v>418</v>
      </c>
      <c r="H173" s="582" t="s">
        <v>293</v>
      </c>
      <c r="I173" s="582" t="s">
        <v>464</v>
      </c>
      <c r="J173" s="582" t="s">
        <v>32</v>
      </c>
      <c r="K173" s="582" t="s">
        <v>465</v>
      </c>
      <c r="L173" s="582" t="s">
        <v>420</v>
      </c>
      <c r="M173" s="582" t="s">
        <v>421</v>
      </c>
      <c r="N173" s="582" t="s">
        <v>422</v>
      </c>
      <c r="O173" s="582" t="s">
        <v>421</v>
      </c>
      <c r="P173" s="582" t="s">
        <v>423</v>
      </c>
      <c r="Q173" s="582" t="s">
        <v>387</v>
      </c>
      <c r="R173" s="582" t="s">
        <v>424</v>
      </c>
      <c r="S173" s="582" t="s">
        <v>425</v>
      </c>
      <c r="T173" s="582" t="s">
        <v>426</v>
      </c>
      <c r="U173" s="583"/>
      <c r="V173" s="159"/>
    </row>
    <row r="174" spans="1:22" ht="14.5" customHeight="1" x14ac:dyDescent="0.35">
      <c r="A174" s="1167" t="str">
        <f>B168</f>
        <v>riconv. extraurb.m.1</v>
      </c>
      <c r="B174" s="588">
        <v>1</v>
      </c>
      <c r="C174" s="123"/>
      <c r="D174" s="124"/>
      <c r="E174" s="125"/>
      <c r="F174" s="123"/>
      <c r="G174" s="126"/>
      <c r="H174" s="127"/>
      <c r="I174" s="127"/>
      <c r="J174" s="127"/>
      <c r="K174" s="110"/>
      <c r="L174" s="130"/>
      <c r="M174" s="131"/>
      <c r="N174" s="110"/>
      <c r="O174" s="131"/>
      <c r="P174" s="179"/>
      <c r="Q174" s="179"/>
      <c r="R174" s="110"/>
      <c r="S174" s="110"/>
      <c r="T174" s="110"/>
      <c r="U174" s="376"/>
      <c r="V174" s="81"/>
    </row>
    <row r="175" spans="1:22" x14ac:dyDescent="0.35">
      <c r="A175" s="1168"/>
      <c r="B175" s="589">
        <v>2</v>
      </c>
      <c r="C175" s="119"/>
      <c r="D175" s="120"/>
      <c r="E175" s="112"/>
      <c r="F175" s="119"/>
      <c r="G175" s="121"/>
      <c r="H175" s="122"/>
      <c r="I175" s="122"/>
      <c r="J175" s="122"/>
      <c r="K175" s="111"/>
      <c r="L175" s="128"/>
      <c r="M175" s="129"/>
      <c r="N175" s="111"/>
      <c r="O175" s="129"/>
      <c r="P175" s="170"/>
      <c r="Q175" s="170"/>
      <c r="R175" s="111"/>
      <c r="S175" s="111" t="s">
        <v>427</v>
      </c>
      <c r="T175" s="111"/>
      <c r="U175" s="377"/>
      <c r="V175" s="81"/>
    </row>
    <row r="176" spans="1:22" x14ac:dyDescent="0.35">
      <c r="A176" s="1168"/>
      <c r="B176" s="589">
        <v>3</v>
      </c>
      <c r="C176" s="119"/>
      <c r="D176" s="120"/>
      <c r="E176" s="112"/>
      <c r="F176" s="119"/>
      <c r="G176" s="121"/>
      <c r="H176" s="122"/>
      <c r="I176" s="122"/>
      <c r="J176" s="122"/>
      <c r="K176" s="111"/>
      <c r="L176" s="128"/>
      <c r="M176" s="129"/>
      <c r="N176" s="111"/>
      <c r="O176" s="129"/>
      <c r="P176" s="170"/>
      <c r="Q176" s="170"/>
      <c r="R176" s="111"/>
      <c r="S176" s="111"/>
      <c r="T176" s="111"/>
      <c r="U176" s="377"/>
      <c r="V176" s="81"/>
    </row>
    <row r="177" spans="1:22" x14ac:dyDescent="0.35">
      <c r="A177" s="1168"/>
      <c r="B177" s="589">
        <v>4</v>
      </c>
      <c r="C177" s="119"/>
      <c r="D177" s="120"/>
      <c r="E177" s="112"/>
      <c r="F177" s="119"/>
      <c r="G177" s="119"/>
      <c r="H177" s="122"/>
      <c r="I177" s="122"/>
      <c r="J177" s="122"/>
      <c r="K177" s="111"/>
      <c r="L177" s="128"/>
      <c r="M177" s="129"/>
      <c r="N177" s="111"/>
      <c r="O177" s="129"/>
      <c r="P177" s="170"/>
      <c r="Q177" s="170"/>
      <c r="R177" s="111"/>
      <c r="S177" s="111"/>
      <c r="T177" s="111"/>
      <c r="U177" s="377"/>
      <c r="V177" s="81"/>
    </row>
    <row r="178" spans="1:22" x14ac:dyDescent="0.35">
      <c r="A178" s="1168"/>
      <c r="B178" s="589">
        <v>5</v>
      </c>
      <c r="C178" s="119"/>
      <c r="D178" s="120"/>
      <c r="E178" s="112"/>
      <c r="F178" s="119"/>
      <c r="G178" s="121"/>
      <c r="H178" s="122"/>
      <c r="I178" s="122"/>
      <c r="J178" s="122"/>
      <c r="K178" s="111"/>
      <c r="L178" s="128"/>
      <c r="M178" s="129"/>
      <c r="N178" s="111"/>
      <c r="O178" s="129"/>
      <c r="P178" s="170"/>
      <c r="Q178" s="170"/>
      <c r="R178" s="111"/>
      <c r="S178" s="111"/>
      <c r="T178" s="111"/>
      <c r="U178" s="377"/>
      <c r="V178" s="81"/>
    </row>
    <row r="179" spans="1:22" x14ac:dyDescent="0.35">
      <c r="A179" s="1168"/>
      <c r="B179" s="589">
        <v>6</v>
      </c>
      <c r="C179" s="119"/>
      <c r="D179" s="120"/>
      <c r="E179" s="112"/>
      <c r="F179" s="119"/>
      <c r="G179" s="121"/>
      <c r="H179" s="122"/>
      <c r="I179" s="122"/>
      <c r="J179" s="122"/>
      <c r="K179" s="111"/>
      <c r="L179" s="128"/>
      <c r="M179" s="129"/>
      <c r="N179" s="111"/>
      <c r="O179" s="129"/>
      <c r="P179" s="170"/>
      <c r="Q179" s="170"/>
      <c r="R179" s="111"/>
      <c r="S179" s="111"/>
      <c r="T179" s="111"/>
      <c r="U179" s="377"/>
      <c r="V179" s="81"/>
    </row>
    <row r="180" spans="1:22" x14ac:dyDescent="0.35">
      <c r="A180" s="1168"/>
      <c r="B180" s="589">
        <v>7</v>
      </c>
      <c r="C180" s="119"/>
      <c r="D180" s="120"/>
      <c r="E180" s="112"/>
      <c r="F180" s="119"/>
      <c r="G180" s="121"/>
      <c r="H180" s="122"/>
      <c r="I180" s="122"/>
      <c r="J180" s="122"/>
      <c r="K180" s="111"/>
      <c r="L180" s="128"/>
      <c r="M180" s="129"/>
      <c r="N180" s="111"/>
      <c r="O180" s="129"/>
      <c r="P180" s="170"/>
      <c r="Q180" s="170"/>
      <c r="R180" s="111"/>
      <c r="S180" s="111"/>
      <c r="T180" s="111"/>
      <c r="U180" s="377"/>
      <c r="V180" s="81"/>
    </row>
    <row r="181" spans="1:22" x14ac:dyDescent="0.35">
      <c r="A181" s="1168"/>
      <c r="B181" s="589">
        <v>8</v>
      </c>
      <c r="C181" s="119"/>
      <c r="D181" s="120"/>
      <c r="E181" s="112"/>
      <c r="F181" s="119"/>
      <c r="G181" s="121"/>
      <c r="H181" s="122"/>
      <c r="I181" s="122"/>
      <c r="J181" s="122"/>
      <c r="K181" s="111"/>
      <c r="L181" s="128"/>
      <c r="M181" s="129"/>
      <c r="N181" s="111"/>
      <c r="O181" s="129"/>
      <c r="P181" s="170"/>
      <c r="Q181" s="170"/>
      <c r="R181" s="111"/>
      <c r="S181" s="111"/>
      <c r="T181" s="111"/>
      <c r="U181" s="377"/>
      <c r="V181" s="81"/>
    </row>
    <row r="182" spans="1:22" x14ac:dyDescent="0.35">
      <c r="A182" s="1168"/>
      <c r="B182" s="589">
        <v>9</v>
      </c>
      <c r="C182" s="119"/>
      <c r="D182" s="120"/>
      <c r="E182" s="112"/>
      <c r="F182" s="119"/>
      <c r="G182" s="121"/>
      <c r="H182" s="122"/>
      <c r="I182" s="122"/>
      <c r="J182" s="122"/>
      <c r="K182" s="111"/>
      <c r="L182" s="128"/>
      <c r="M182" s="129"/>
      <c r="N182" s="111"/>
      <c r="O182" s="129"/>
      <c r="P182" s="170"/>
      <c r="Q182" s="170"/>
      <c r="R182" s="111"/>
      <c r="S182" s="111"/>
      <c r="T182" s="111"/>
      <c r="U182" s="377"/>
      <c r="V182" s="81"/>
    </row>
    <row r="183" spans="1:22" ht="15" thickBot="1" x14ac:dyDescent="0.4">
      <c r="A183" s="1169"/>
      <c r="B183" s="590">
        <v>10</v>
      </c>
      <c r="C183" s="147"/>
      <c r="D183" s="148"/>
      <c r="E183" s="149"/>
      <c r="F183" s="147"/>
      <c r="G183" s="150"/>
      <c r="H183" s="151"/>
      <c r="I183" s="151"/>
      <c r="J183" s="151"/>
      <c r="K183" s="152"/>
      <c r="L183" s="153"/>
      <c r="M183" s="154"/>
      <c r="N183" s="152"/>
      <c r="O183" s="154"/>
      <c r="P183" s="171"/>
      <c r="Q183" s="171"/>
      <c r="R183" s="152"/>
      <c r="S183" s="152"/>
      <c r="T183" s="152"/>
      <c r="U183" s="378"/>
      <c r="V183" s="81"/>
    </row>
    <row r="184" spans="1:22" ht="29.5" thickBot="1" x14ac:dyDescent="0.4">
      <c r="A184" s="144"/>
      <c r="B184" s="12"/>
      <c r="C184" s="12"/>
      <c r="D184" s="12"/>
      <c r="E184" s="551" t="s">
        <v>461</v>
      </c>
      <c r="F184" s="552">
        <f>COUNTA(F174:F183)</f>
        <v>0</v>
      </c>
      <c r="G184" s="553">
        <f>COUNTA(G174:G183)</f>
        <v>0</v>
      </c>
      <c r="H184" s="145"/>
      <c r="I184" s="145"/>
      <c r="J184" s="145"/>
      <c r="K184" s="145"/>
      <c r="L184" s="146"/>
      <c r="M184" s="145"/>
      <c r="N184" s="145"/>
      <c r="O184" s="155" t="s">
        <v>428</v>
      </c>
      <c r="P184" s="168">
        <f>SUM(P174:P183)</f>
        <v>0</v>
      </c>
      <c r="Q184" s="169">
        <f>SUM(Q174:Q183)</f>
        <v>0</v>
      </c>
      <c r="R184" s="12"/>
      <c r="T184" s="12"/>
      <c r="U184" s="143"/>
      <c r="V184" s="160"/>
    </row>
    <row r="185" spans="1:22" ht="15" thickBot="1" x14ac:dyDescent="0.4">
      <c r="A185" s="161"/>
      <c r="B185" s="85"/>
      <c r="C185" s="64"/>
      <c r="D185" s="64"/>
      <c r="E185" s="64"/>
      <c r="F185" s="85"/>
      <c r="G185" s="64"/>
      <c r="H185" s="64"/>
      <c r="I185" s="64"/>
      <c r="J185" s="64"/>
      <c r="K185" s="85"/>
      <c r="L185" s="85"/>
      <c r="M185" s="64"/>
      <c r="N185" s="64"/>
      <c r="O185" s="64"/>
      <c r="P185" s="64"/>
      <c r="Q185" s="64"/>
      <c r="R185" s="64"/>
      <c r="S185" s="64"/>
      <c r="T185" s="64"/>
      <c r="U185" s="64"/>
      <c r="V185" s="86"/>
    </row>
    <row r="186" spans="1:22" ht="15" thickBot="1" x14ac:dyDescent="0.4">
      <c r="A186" s="156"/>
      <c r="B186" s="36"/>
      <c r="C186" s="33"/>
      <c r="D186" s="33"/>
      <c r="E186" s="33"/>
      <c r="F186" s="36"/>
      <c r="G186" s="33"/>
      <c r="H186" s="33"/>
      <c r="I186" s="33"/>
      <c r="J186" s="33"/>
      <c r="K186" s="36"/>
      <c r="L186" s="36"/>
      <c r="M186" s="33"/>
      <c r="N186" s="33"/>
      <c r="O186" s="33"/>
      <c r="P186" s="33"/>
      <c r="Q186" s="33"/>
      <c r="R186" s="33"/>
      <c r="S186" s="33"/>
      <c r="T186" s="33"/>
      <c r="U186" s="33"/>
      <c r="V186" s="39"/>
    </row>
    <row r="187" spans="1:22" ht="27.5" thickBot="1" x14ac:dyDescent="0.4">
      <c r="A187" s="584" t="s">
        <v>9</v>
      </c>
      <c r="B187" s="1023" t="s">
        <v>321</v>
      </c>
      <c r="C187" s="1024"/>
      <c r="E187" s="1148" t="s">
        <v>389</v>
      </c>
      <c r="F187" s="1149"/>
      <c r="G187" s="1027">
        <f>VLOOKUP(B187,'piano inv.riconvers.'!$D$77:$H$96,3,FALSE)</f>
        <v>0</v>
      </c>
      <c r="H187" s="1028"/>
      <c r="I187" s="116"/>
      <c r="J187" s="116"/>
      <c r="K187" s="1"/>
      <c r="L187" s="1148" t="s">
        <v>390</v>
      </c>
      <c r="M187" s="1149"/>
      <c r="N187" s="1027" t="s">
        <v>318</v>
      </c>
      <c r="O187" s="1028"/>
      <c r="Q187" s="585" t="s">
        <v>391</v>
      </c>
      <c r="R187" s="142"/>
      <c r="T187" s="587" t="s">
        <v>392</v>
      </c>
      <c r="U187" s="555"/>
      <c r="V187" s="81"/>
    </row>
    <row r="188" spans="1:22" ht="15" thickBot="1" x14ac:dyDescent="0.4">
      <c r="A188" s="157"/>
      <c r="B188" s="114"/>
      <c r="C188" s="114"/>
      <c r="E188" s="115"/>
      <c r="F188" s="115"/>
      <c r="G188" s="116"/>
      <c r="H188" s="116"/>
      <c r="I188" s="116"/>
      <c r="J188" s="116"/>
      <c r="K188" s="1"/>
      <c r="L188" s="115"/>
      <c r="M188" s="115"/>
      <c r="N188" s="116"/>
      <c r="O188" s="116"/>
      <c r="Q188" s="117"/>
      <c r="T188" s="113"/>
      <c r="V188" s="158"/>
    </row>
    <row r="189" spans="1:22" ht="28.5" customHeight="1" thickBot="1" x14ac:dyDescent="0.4">
      <c r="A189" s="1170" t="s">
        <v>456</v>
      </c>
      <c r="B189" s="1171"/>
      <c r="C189" s="1171"/>
      <c r="D189" s="1172"/>
      <c r="E189" s="1034">
        <f>VLOOKUP(B187,'piano inv.riconvers.'!$D$77:$V$96,17,FALSE)</f>
        <v>0</v>
      </c>
      <c r="F189" s="1035"/>
      <c r="G189" s="1035"/>
      <c r="H189" s="1036"/>
      <c r="I189" s="166"/>
      <c r="J189" s="166"/>
      <c r="K189" s="1"/>
      <c r="L189" s="1173" t="s">
        <v>394</v>
      </c>
      <c r="M189" s="1174"/>
      <c r="N189" s="1034">
        <f>VLOOKUP(B187,'piano inv.riconvers.'!$D$77:$V$96,19,FALSE)</f>
        <v>0</v>
      </c>
      <c r="O189" s="1036"/>
      <c r="P189" s="141"/>
      <c r="Q189" s="586" t="s">
        <v>395</v>
      </c>
      <c r="R189" s="163">
        <f>N189+E189</f>
        <v>0</v>
      </c>
      <c r="S189" s="102"/>
      <c r="T189" s="587" t="s">
        <v>396</v>
      </c>
      <c r="U189" s="555"/>
      <c r="V189" s="158"/>
    </row>
    <row r="190" spans="1:22" ht="15" thickBot="1" x14ac:dyDescent="0.4">
      <c r="A190" s="164"/>
      <c r="B190" s="165"/>
      <c r="C190" s="165"/>
      <c r="D190" s="165"/>
      <c r="E190" s="166"/>
      <c r="F190" s="166"/>
      <c r="G190" s="166"/>
      <c r="H190" s="166"/>
      <c r="I190" s="166"/>
      <c r="J190" s="166"/>
      <c r="K190" s="1"/>
      <c r="L190" s="115"/>
      <c r="M190" s="115"/>
      <c r="N190" s="166"/>
      <c r="O190" s="166"/>
      <c r="P190" s="141"/>
      <c r="Q190" s="113"/>
      <c r="R190" s="141"/>
      <c r="S190" s="102"/>
      <c r="T190" s="113"/>
      <c r="U190" s="167"/>
      <c r="V190" s="81"/>
    </row>
    <row r="191" spans="1:22" ht="72.5" x14ac:dyDescent="0.35">
      <c r="A191" s="1159" t="s">
        <v>397</v>
      </c>
      <c r="B191" s="1160" t="s">
        <v>398</v>
      </c>
      <c r="C191" s="1160" t="s">
        <v>399</v>
      </c>
      <c r="D191" s="578" t="s">
        <v>400</v>
      </c>
      <c r="E191" s="579" t="s">
        <v>401</v>
      </c>
      <c r="F191" s="578" t="s">
        <v>402</v>
      </c>
      <c r="G191" s="578" t="s">
        <v>403</v>
      </c>
      <c r="H191" s="580" t="s">
        <v>457</v>
      </c>
      <c r="I191" s="580" t="s">
        <v>292</v>
      </c>
      <c r="J191" s="580" t="s">
        <v>458</v>
      </c>
      <c r="K191" s="580" t="s">
        <v>404</v>
      </c>
      <c r="L191" s="580" t="s">
        <v>405</v>
      </c>
      <c r="M191" s="579" t="s">
        <v>459</v>
      </c>
      <c r="N191" s="580" t="s">
        <v>407</v>
      </c>
      <c r="O191" s="580" t="s">
        <v>408</v>
      </c>
      <c r="P191" s="580" t="s">
        <v>409</v>
      </c>
      <c r="Q191" s="580" t="s">
        <v>410</v>
      </c>
      <c r="R191" s="580" t="s">
        <v>411</v>
      </c>
      <c r="S191" s="580" t="s">
        <v>412</v>
      </c>
      <c r="T191" s="580" t="s">
        <v>413</v>
      </c>
      <c r="U191" s="581" t="s">
        <v>415</v>
      </c>
      <c r="V191" s="159"/>
    </row>
    <row r="192" spans="1:22" ht="36.5" thickBot="1" x14ac:dyDescent="0.4">
      <c r="A192" s="1165"/>
      <c r="B192" s="1166"/>
      <c r="C192" s="1166"/>
      <c r="D192" s="582" t="s">
        <v>416</v>
      </c>
      <c r="E192" s="582" t="s">
        <v>432</v>
      </c>
      <c r="F192" s="582" t="s">
        <v>418</v>
      </c>
      <c r="G192" s="582" t="s">
        <v>418</v>
      </c>
      <c r="H192" s="582" t="s">
        <v>293</v>
      </c>
      <c r="I192" s="582" t="s">
        <v>464</v>
      </c>
      <c r="J192" s="582" t="s">
        <v>32</v>
      </c>
      <c r="K192" s="582" t="s">
        <v>465</v>
      </c>
      <c r="L192" s="582" t="s">
        <v>420</v>
      </c>
      <c r="M192" s="582" t="s">
        <v>421</v>
      </c>
      <c r="N192" s="582" t="s">
        <v>422</v>
      </c>
      <c r="O192" s="582" t="s">
        <v>421</v>
      </c>
      <c r="P192" s="582" t="s">
        <v>423</v>
      </c>
      <c r="Q192" s="582" t="s">
        <v>387</v>
      </c>
      <c r="R192" s="582" t="s">
        <v>424</v>
      </c>
      <c r="S192" s="582" t="s">
        <v>425</v>
      </c>
      <c r="T192" s="582" t="s">
        <v>426</v>
      </c>
      <c r="U192" s="583"/>
      <c r="V192" s="159"/>
    </row>
    <row r="193" spans="1:22" ht="14.5" customHeight="1" x14ac:dyDescent="0.35">
      <c r="A193" s="1167" t="str">
        <f>B187</f>
        <v>riconv. extraurb.m.1</v>
      </c>
      <c r="B193" s="588">
        <v>1</v>
      </c>
      <c r="C193" s="123"/>
      <c r="D193" s="124"/>
      <c r="E193" s="125"/>
      <c r="F193" s="123"/>
      <c r="G193" s="126"/>
      <c r="H193" s="127"/>
      <c r="I193" s="127"/>
      <c r="J193" s="127"/>
      <c r="K193" s="110"/>
      <c r="L193" s="130"/>
      <c r="M193" s="131"/>
      <c r="N193" s="110"/>
      <c r="O193" s="131"/>
      <c r="P193" s="179"/>
      <c r="Q193" s="179"/>
      <c r="R193" s="110"/>
      <c r="S193" s="110"/>
      <c r="T193" s="110"/>
      <c r="U193" s="376"/>
      <c r="V193" s="81"/>
    </row>
    <row r="194" spans="1:22" x14ac:dyDescent="0.35">
      <c r="A194" s="1168"/>
      <c r="B194" s="589">
        <v>2</v>
      </c>
      <c r="C194" s="119"/>
      <c r="D194" s="120"/>
      <c r="E194" s="112"/>
      <c r="F194" s="119"/>
      <c r="G194" s="121"/>
      <c r="H194" s="122"/>
      <c r="I194" s="122"/>
      <c r="J194" s="122"/>
      <c r="K194" s="111"/>
      <c r="L194" s="128"/>
      <c r="M194" s="129"/>
      <c r="N194" s="111"/>
      <c r="O194" s="129"/>
      <c r="P194" s="170"/>
      <c r="Q194" s="170"/>
      <c r="R194" s="111"/>
      <c r="S194" s="111" t="s">
        <v>427</v>
      </c>
      <c r="T194" s="111"/>
      <c r="U194" s="377"/>
      <c r="V194" s="81"/>
    </row>
    <row r="195" spans="1:22" x14ac:dyDescent="0.35">
      <c r="A195" s="1168"/>
      <c r="B195" s="589">
        <v>3</v>
      </c>
      <c r="C195" s="119"/>
      <c r="D195" s="120"/>
      <c r="E195" s="112"/>
      <c r="F195" s="119"/>
      <c r="G195" s="121"/>
      <c r="H195" s="122"/>
      <c r="I195" s="122"/>
      <c r="J195" s="122"/>
      <c r="K195" s="111"/>
      <c r="L195" s="128"/>
      <c r="M195" s="129"/>
      <c r="N195" s="111"/>
      <c r="O195" s="129"/>
      <c r="P195" s="170"/>
      <c r="Q195" s="170"/>
      <c r="R195" s="111"/>
      <c r="S195" s="111"/>
      <c r="T195" s="111"/>
      <c r="U195" s="377"/>
      <c r="V195" s="81"/>
    </row>
    <row r="196" spans="1:22" x14ac:dyDescent="0.35">
      <c r="A196" s="1168"/>
      <c r="B196" s="589">
        <v>4</v>
      </c>
      <c r="C196" s="119"/>
      <c r="D196" s="120"/>
      <c r="E196" s="112"/>
      <c r="F196" s="119"/>
      <c r="G196" s="119"/>
      <c r="H196" s="122"/>
      <c r="I196" s="122"/>
      <c r="J196" s="122"/>
      <c r="K196" s="111"/>
      <c r="L196" s="128"/>
      <c r="M196" s="129"/>
      <c r="N196" s="111"/>
      <c r="O196" s="129"/>
      <c r="P196" s="170"/>
      <c r="Q196" s="170"/>
      <c r="R196" s="111"/>
      <c r="S196" s="111"/>
      <c r="T196" s="111"/>
      <c r="U196" s="377"/>
      <c r="V196" s="81"/>
    </row>
    <row r="197" spans="1:22" x14ac:dyDescent="0.35">
      <c r="A197" s="1168"/>
      <c r="B197" s="589">
        <v>5</v>
      </c>
      <c r="C197" s="119"/>
      <c r="D197" s="120"/>
      <c r="E197" s="112"/>
      <c r="F197" s="119"/>
      <c r="G197" s="121"/>
      <c r="H197" s="122"/>
      <c r="I197" s="122"/>
      <c r="J197" s="122"/>
      <c r="K197" s="111"/>
      <c r="L197" s="128"/>
      <c r="M197" s="129"/>
      <c r="N197" s="111"/>
      <c r="O197" s="129"/>
      <c r="P197" s="170"/>
      <c r="Q197" s="170"/>
      <c r="R197" s="111"/>
      <c r="S197" s="111"/>
      <c r="T197" s="111"/>
      <c r="U197" s="377"/>
      <c r="V197" s="81"/>
    </row>
    <row r="198" spans="1:22" x14ac:dyDescent="0.35">
      <c r="A198" s="1168"/>
      <c r="B198" s="589">
        <v>6</v>
      </c>
      <c r="C198" s="119"/>
      <c r="D198" s="120"/>
      <c r="E198" s="112"/>
      <c r="F198" s="119"/>
      <c r="G198" s="121"/>
      <c r="H198" s="122"/>
      <c r="I198" s="122"/>
      <c r="J198" s="122"/>
      <c r="K198" s="111"/>
      <c r="L198" s="128"/>
      <c r="M198" s="129"/>
      <c r="N198" s="111"/>
      <c r="O198" s="129"/>
      <c r="P198" s="170"/>
      <c r="Q198" s="170"/>
      <c r="R198" s="111"/>
      <c r="S198" s="111"/>
      <c r="T198" s="111"/>
      <c r="U198" s="377"/>
      <c r="V198" s="81"/>
    </row>
    <row r="199" spans="1:22" x14ac:dyDescent="0.35">
      <c r="A199" s="1168"/>
      <c r="B199" s="589">
        <v>7</v>
      </c>
      <c r="C199" s="119"/>
      <c r="D199" s="120"/>
      <c r="E199" s="112"/>
      <c r="F199" s="119"/>
      <c r="G199" s="121"/>
      <c r="H199" s="122"/>
      <c r="I199" s="122"/>
      <c r="J199" s="122"/>
      <c r="K199" s="111"/>
      <c r="L199" s="128"/>
      <c r="M199" s="129"/>
      <c r="N199" s="111"/>
      <c r="O199" s="129"/>
      <c r="P199" s="170"/>
      <c r="Q199" s="170"/>
      <c r="R199" s="111"/>
      <c r="S199" s="111"/>
      <c r="T199" s="111"/>
      <c r="U199" s="377"/>
      <c r="V199" s="81"/>
    </row>
    <row r="200" spans="1:22" x14ac:dyDescent="0.35">
      <c r="A200" s="1168"/>
      <c r="B200" s="589">
        <v>8</v>
      </c>
      <c r="C200" s="119"/>
      <c r="D200" s="120"/>
      <c r="E200" s="112"/>
      <c r="F200" s="119"/>
      <c r="G200" s="121"/>
      <c r="H200" s="122"/>
      <c r="I200" s="122"/>
      <c r="J200" s="122"/>
      <c r="K200" s="111"/>
      <c r="L200" s="128"/>
      <c r="M200" s="129"/>
      <c r="N200" s="111"/>
      <c r="O200" s="129"/>
      <c r="P200" s="170"/>
      <c r="Q200" s="170"/>
      <c r="R200" s="111"/>
      <c r="S200" s="111"/>
      <c r="T200" s="111"/>
      <c r="U200" s="377"/>
      <c r="V200" s="81"/>
    </row>
    <row r="201" spans="1:22" x14ac:dyDescent="0.35">
      <c r="A201" s="1168"/>
      <c r="B201" s="589">
        <v>9</v>
      </c>
      <c r="C201" s="119"/>
      <c r="D201" s="120"/>
      <c r="E201" s="112"/>
      <c r="F201" s="119"/>
      <c r="G201" s="121"/>
      <c r="H201" s="122"/>
      <c r="I201" s="122"/>
      <c r="J201" s="122"/>
      <c r="K201" s="111"/>
      <c r="L201" s="128"/>
      <c r="M201" s="129"/>
      <c r="N201" s="111"/>
      <c r="O201" s="129"/>
      <c r="P201" s="170"/>
      <c r="Q201" s="170"/>
      <c r="R201" s="111"/>
      <c r="S201" s="111"/>
      <c r="T201" s="111"/>
      <c r="U201" s="377"/>
      <c r="V201" s="81"/>
    </row>
    <row r="202" spans="1:22" ht="15" thickBot="1" x14ac:dyDescent="0.4">
      <c r="A202" s="1169"/>
      <c r="B202" s="590">
        <v>10</v>
      </c>
      <c r="C202" s="147"/>
      <c r="D202" s="148"/>
      <c r="E202" s="149"/>
      <c r="F202" s="147"/>
      <c r="G202" s="150"/>
      <c r="H202" s="151"/>
      <c r="I202" s="151"/>
      <c r="J202" s="151"/>
      <c r="K202" s="152"/>
      <c r="L202" s="153"/>
      <c r="M202" s="154"/>
      <c r="N202" s="152"/>
      <c r="O202" s="154"/>
      <c r="P202" s="171"/>
      <c r="Q202" s="171"/>
      <c r="R202" s="152"/>
      <c r="S202" s="152"/>
      <c r="T202" s="152"/>
      <c r="U202" s="378"/>
      <c r="V202" s="81"/>
    </row>
    <row r="203" spans="1:22" ht="29.5" thickBot="1" x14ac:dyDescent="0.4">
      <c r="A203" s="144"/>
      <c r="B203" s="12"/>
      <c r="C203" s="12"/>
      <c r="D203" s="12"/>
      <c r="E203" s="551" t="s">
        <v>461</v>
      </c>
      <c r="F203" s="552">
        <f>COUNTA(F193:F202)</f>
        <v>0</v>
      </c>
      <c r="G203" s="553">
        <f>COUNTA(G193:G202)</f>
        <v>0</v>
      </c>
      <c r="H203" s="145"/>
      <c r="I203" s="145"/>
      <c r="J203" s="145"/>
      <c r="K203" s="145"/>
      <c r="L203" s="146"/>
      <c r="M203" s="145"/>
      <c r="N203" s="145"/>
      <c r="O203" s="155" t="s">
        <v>428</v>
      </c>
      <c r="P203" s="168">
        <f>SUM(P193:P202)</f>
        <v>0</v>
      </c>
      <c r="Q203" s="169">
        <f>SUM(Q193:Q202)</f>
        <v>0</v>
      </c>
      <c r="R203" s="12"/>
      <c r="T203" s="12"/>
      <c r="U203" s="143"/>
      <c r="V203" s="160"/>
    </row>
    <row r="204" spans="1:22" ht="15" thickBot="1" x14ac:dyDescent="0.4">
      <c r="A204" s="161"/>
      <c r="B204" s="85"/>
      <c r="C204" s="64"/>
      <c r="D204" s="64"/>
      <c r="E204" s="64"/>
      <c r="F204" s="85"/>
      <c r="G204" s="64"/>
      <c r="H204" s="64"/>
      <c r="I204" s="64"/>
      <c r="J204" s="64"/>
      <c r="K204" s="85"/>
      <c r="L204" s="85"/>
      <c r="M204" s="64"/>
      <c r="N204" s="64"/>
      <c r="O204" s="64"/>
      <c r="P204" s="64"/>
      <c r="Q204" s="64"/>
      <c r="R204" s="64"/>
      <c r="S204" s="64"/>
      <c r="T204" s="64"/>
      <c r="U204" s="64"/>
      <c r="V204" s="86"/>
    </row>
    <row r="205" spans="1:22" ht="15" thickBot="1" x14ac:dyDescent="0.4">
      <c r="A205" s="156"/>
      <c r="B205" s="36"/>
      <c r="C205" s="33"/>
      <c r="D205" s="33"/>
      <c r="E205" s="33"/>
      <c r="F205" s="36"/>
      <c r="G205" s="33"/>
      <c r="H205" s="33"/>
      <c r="I205" s="33"/>
      <c r="J205" s="33"/>
      <c r="K205" s="36"/>
      <c r="L205" s="36"/>
      <c r="M205" s="33"/>
      <c r="N205" s="33"/>
      <c r="O205" s="33"/>
      <c r="P205" s="33"/>
      <c r="Q205" s="33"/>
      <c r="R205" s="33"/>
      <c r="S205" s="33"/>
      <c r="T205" s="33"/>
      <c r="U205" s="33"/>
      <c r="V205" s="39"/>
    </row>
    <row r="206" spans="1:22" ht="27.5" thickBot="1" x14ac:dyDescent="0.4">
      <c r="A206" s="584" t="s">
        <v>9</v>
      </c>
      <c r="B206" s="1023" t="s">
        <v>321</v>
      </c>
      <c r="C206" s="1024"/>
      <c r="E206" s="1148" t="s">
        <v>389</v>
      </c>
      <c r="F206" s="1149"/>
      <c r="G206" s="1027">
        <f>VLOOKUP(B206,'piano inv.riconvers.'!$D$77:$H$96,3,FALSE)</f>
        <v>0</v>
      </c>
      <c r="H206" s="1028"/>
      <c r="I206" s="116"/>
      <c r="J206" s="116"/>
      <c r="K206" s="1"/>
      <c r="L206" s="1148" t="s">
        <v>390</v>
      </c>
      <c r="M206" s="1149"/>
      <c r="N206" s="1027" t="s">
        <v>318</v>
      </c>
      <c r="O206" s="1028"/>
      <c r="Q206" s="585" t="s">
        <v>391</v>
      </c>
      <c r="R206" s="142"/>
      <c r="T206" s="587" t="s">
        <v>392</v>
      </c>
      <c r="U206" s="555"/>
      <c r="V206" s="81"/>
    </row>
    <row r="207" spans="1:22" ht="15" thickBot="1" x14ac:dyDescent="0.4">
      <c r="A207" s="157"/>
      <c r="B207" s="114"/>
      <c r="C207" s="114"/>
      <c r="E207" s="115"/>
      <c r="F207" s="115"/>
      <c r="G207" s="116"/>
      <c r="H207" s="116"/>
      <c r="I207" s="116"/>
      <c r="J207" s="116"/>
      <c r="K207" s="1"/>
      <c r="L207" s="115"/>
      <c r="M207" s="115"/>
      <c r="N207" s="116"/>
      <c r="O207" s="116"/>
      <c r="Q207" s="117"/>
      <c r="T207" s="113"/>
      <c r="V207" s="158"/>
    </row>
    <row r="208" spans="1:22" ht="28.5" customHeight="1" thickBot="1" x14ac:dyDescent="0.4">
      <c r="A208" s="1170" t="s">
        <v>456</v>
      </c>
      <c r="B208" s="1171"/>
      <c r="C208" s="1171"/>
      <c r="D208" s="1172"/>
      <c r="E208" s="1034">
        <f>VLOOKUP(B206,'piano inv.riconvers.'!$D$77:$V$96,17,FALSE)</f>
        <v>0</v>
      </c>
      <c r="F208" s="1035"/>
      <c r="G208" s="1035"/>
      <c r="H208" s="1036"/>
      <c r="I208" s="166"/>
      <c r="J208" s="166"/>
      <c r="K208" s="1"/>
      <c r="L208" s="1173" t="s">
        <v>394</v>
      </c>
      <c r="M208" s="1174"/>
      <c r="N208" s="1034">
        <f>VLOOKUP(B206,'piano inv.riconvers.'!$D$77:$V$96,19,FALSE)</f>
        <v>0</v>
      </c>
      <c r="O208" s="1036"/>
      <c r="P208" s="141"/>
      <c r="Q208" s="586" t="s">
        <v>395</v>
      </c>
      <c r="R208" s="163">
        <f>N208+E208</f>
        <v>0</v>
      </c>
      <c r="S208" s="102"/>
      <c r="T208" s="587" t="s">
        <v>396</v>
      </c>
      <c r="U208" s="555"/>
      <c r="V208" s="158"/>
    </row>
    <row r="209" spans="1:22" ht="15" thickBot="1" x14ac:dyDescent="0.4">
      <c r="A209" s="164"/>
      <c r="B209" s="165"/>
      <c r="C209" s="165"/>
      <c r="D209" s="165"/>
      <c r="E209" s="166"/>
      <c r="F209" s="166"/>
      <c r="G209" s="166"/>
      <c r="H209" s="166"/>
      <c r="I209" s="166"/>
      <c r="J209" s="166"/>
      <c r="K209" s="1"/>
      <c r="L209" s="115"/>
      <c r="M209" s="115"/>
      <c r="N209" s="166"/>
      <c r="O209" s="166"/>
      <c r="P209" s="141"/>
      <c r="Q209" s="113"/>
      <c r="R209" s="141"/>
      <c r="S209" s="102"/>
      <c r="T209" s="113"/>
      <c r="U209" s="167"/>
      <c r="V209" s="81"/>
    </row>
    <row r="210" spans="1:22" ht="72.5" x14ac:dyDescent="0.35">
      <c r="A210" s="1159" t="s">
        <v>397</v>
      </c>
      <c r="B210" s="1160" t="s">
        <v>398</v>
      </c>
      <c r="C210" s="1160" t="s">
        <v>399</v>
      </c>
      <c r="D210" s="578" t="s">
        <v>400</v>
      </c>
      <c r="E210" s="579" t="s">
        <v>401</v>
      </c>
      <c r="F210" s="578" t="s">
        <v>402</v>
      </c>
      <c r="G210" s="578" t="s">
        <v>403</v>
      </c>
      <c r="H210" s="580" t="s">
        <v>457</v>
      </c>
      <c r="I210" s="580" t="s">
        <v>292</v>
      </c>
      <c r="J210" s="580" t="s">
        <v>458</v>
      </c>
      <c r="K210" s="580" t="s">
        <v>404</v>
      </c>
      <c r="L210" s="580" t="s">
        <v>405</v>
      </c>
      <c r="M210" s="579" t="s">
        <v>459</v>
      </c>
      <c r="N210" s="580" t="s">
        <v>407</v>
      </c>
      <c r="O210" s="580" t="s">
        <v>408</v>
      </c>
      <c r="P210" s="580" t="s">
        <v>409</v>
      </c>
      <c r="Q210" s="580" t="s">
        <v>410</v>
      </c>
      <c r="R210" s="580" t="s">
        <v>411</v>
      </c>
      <c r="S210" s="580" t="s">
        <v>412</v>
      </c>
      <c r="T210" s="580" t="s">
        <v>413</v>
      </c>
      <c r="U210" s="581" t="s">
        <v>415</v>
      </c>
      <c r="V210" s="159"/>
    </row>
    <row r="211" spans="1:22" ht="36.5" thickBot="1" x14ac:dyDescent="0.4">
      <c r="A211" s="1165"/>
      <c r="B211" s="1166"/>
      <c r="C211" s="1166"/>
      <c r="D211" s="582" t="s">
        <v>416</v>
      </c>
      <c r="E211" s="582" t="s">
        <v>432</v>
      </c>
      <c r="F211" s="582" t="s">
        <v>418</v>
      </c>
      <c r="G211" s="582" t="s">
        <v>418</v>
      </c>
      <c r="H211" s="582" t="s">
        <v>293</v>
      </c>
      <c r="I211" s="582" t="s">
        <v>464</v>
      </c>
      <c r="J211" s="582" t="s">
        <v>32</v>
      </c>
      <c r="K211" s="582" t="s">
        <v>465</v>
      </c>
      <c r="L211" s="582" t="s">
        <v>420</v>
      </c>
      <c r="M211" s="582" t="s">
        <v>421</v>
      </c>
      <c r="N211" s="582" t="s">
        <v>422</v>
      </c>
      <c r="O211" s="582" t="s">
        <v>421</v>
      </c>
      <c r="P211" s="582" t="s">
        <v>423</v>
      </c>
      <c r="Q211" s="582" t="s">
        <v>387</v>
      </c>
      <c r="R211" s="582" t="s">
        <v>424</v>
      </c>
      <c r="S211" s="582" t="s">
        <v>425</v>
      </c>
      <c r="T211" s="582" t="s">
        <v>426</v>
      </c>
      <c r="U211" s="583"/>
      <c r="V211" s="159"/>
    </row>
    <row r="212" spans="1:22" ht="14.5" customHeight="1" x14ac:dyDescent="0.35">
      <c r="A212" s="1167" t="str">
        <f>B206</f>
        <v>riconv. extraurb.m.1</v>
      </c>
      <c r="B212" s="588">
        <v>1</v>
      </c>
      <c r="C212" s="123"/>
      <c r="D212" s="124"/>
      <c r="E212" s="125"/>
      <c r="F212" s="123"/>
      <c r="G212" s="126"/>
      <c r="H212" s="127"/>
      <c r="I212" s="127"/>
      <c r="J212" s="127"/>
      <c r="K212" s="110"/>
      <c r="L212" s="130"/>
      <c r="M212" s="131"/>
      <c r="N212" s="110"/>
      <c r="O212" s="131"/>
      <c r="P212" s="179"/>
      <c r="Q212" s="179"/>
      <c r="R212" s="110"/>
      <c r="S212" s="110"/>
      <c r="T212" s="110"/>
      <c r="U212" s="376"/>
      <c r="V212" s="81"/>
    </row>
    <row r="213" spans="1:22" x14ac:dyDescent="0.35">
      <c r="A213" s="1168"/>
      <c r="B213" s="589">
        <v>2</v>
      </c>
      <c r="C213" s="119"/>
      <c r="D213" s="120"/>
      <c r="E213" s="112"/>
      <c r="F213" s="119"/>
      <c r="G213" s="121"/>
      <c r="H213" s="122"/>
      <c r="I213" s="122"/>
      <c r="J213" s="122"/>
      <c r="K213" s="111"/>
      <c r="L213" s="128"/>
      <c r="M213" s="129"/>
      <c r="N213" s="111"/>
      <c r="O213" s="129"/>
      <c r="P213" s="170"/>
      <c r="Q213" s="170"/>
      <c r="R213" s="111"/>
      <c r="S213" s="111" t="s">
        <v>427</v>
      </c>
      <c r="T213" s="111"/>
      <c r="U213" s="377"/>
      <c r="V213" s="81"/>
    </row>
    <row r="214" spans="1:22" x14ac:dyDescent="0.35">
      <c r="A214" s="1168"/>
      <c r="B214" s="589">
        <v>3</v>
      </c>
      <c r="C214" s="119"/>
      <c r="D214" s="120"/>
      <c r="E214" s="112"/>
      <c r="F214" s="119"/>
      <c r="G214" s="121"/>
      <c r="H214" s="122"/>
      <c r="I214" s="122"/>
      <c r="J214" s="122"/>
      <c r="K214" s="111"/>
      <c r="L214" s="128"/>
      <c r="M214" s="129"/>
      <c r="N214" s="111"/>
      <c r="O214" s="129"/>
      <c r="P214" s="170"/>
      <c r="Q214" s="170"/>
      <c r="R214" s="111"/>
      <c r="S214" s="111"/>
      <c r="T214" s="111"/>
      <c r="U214" s="377"/>
      <c r="V214" s="81"/>
    </row>
    <row r="215" spans="1:22" x14ac:dyDescent="0.35">
      <c r="A215" s="1168"/>
      <c r="B215" s="589">
        <v>4</v>
      </c>
      <c r="C215" s="119"/>
      <c r="D215" s="120"/>
      <c r="E215" s="112"/>
      <c r="F215" s="119"/>
      <c r="G215" s="119"/>
      <c r="H215" s="122"/>
      <c r="I215" s="122"/>
      <c r="J215" s="122"/>
      <c r="K215" s="111"/>
      <c r="L215" s="128"/>
      <c r="M215" s="129"/>
      <c r="N215" s="111"/>
      <c r="O215" s="129"/>
      <c r="P215" s="170"/>
      <c r="Q215" s="170"/>
      <c r="R215" s="111"/>
      <c r="S215" s="111"/>
      <c r="T215" s="111"/>
      <c r="U215" s="377"/>
      <c r="V215" s="81"/>
    </row>
    <row r="216" spans="1:22" x14ac:dyDescent="0.35">
      <c r="A216" s="1168"/>
      <c r="B216" s="589">
        <v>5</v>
      </c>
      <c r="C216" s="119"/>
      <c r="D216" s="120"/>
      <c r="E216" s="112"/>
      <c r="F216" s="119"/>
      <c r="G216" s="121"/>
      <c r="H216" s="122"/>
      <c r="I216" s="122"/>
      <c r="J216" s="122"/>
      <c r="K216" s="111"/>
      <c r="L216" s="128"/>
      <c r="M216" s="129"/>
      <c r="N216" s="111"/>
      <c r="O216" s="129"/>
      <c r="P216" s="170"/>
      <c r="Q216" s="170"/>
      <c r="R216" s="111"/>
      <c r="S216" s="111"/>
      <c r="T216" s="111"/>
      <c r="U216" s="377"/>
      <c r="V216" s="81"/>
    </row>
    <row r="217" spans="1:22" x14ac:dyDescent="0.35">
      <c r="A217" s="1168"/>
      <c r="B217" s="589">
        <v>6</v>
      </c>
      <c r="C217" s="119"/>
      <c r="D217" s="120"/>
      <c r="E217" s="112"/>
      <c r="F217" s="119"/>
      <c r="G217" s="121"/>
      <c r="H217" s="122"/>
      <c r="I217" s="122"/>
      <c r="J217" s="122"/>
      <c r="K217" s="111"/>
      <c r="L217" s="128"/>
      <c r="M217" s="129"/>
      <c r="N217" s="111"/>
      <c r="O217" s="129"/>
      <c r="P217" s="170"/>
      <c r="Q217" s="170"/>
      <c r="R217" s="111"/>
      <c r="S217" s="111"/>
      <c r="T217" s="111"/>
      <c r="U217" s="377"/>
      <c r="V217" s="81"/>
    </row>
    <row r="218" spans="1:22" x14ac:dyDescent="0.35">
      <c r="A218" s="1168"/>
      <c r="B218" s="589">
        <v>7</v>
      </c>
      <c r="C218" s="119"/>
      <c r="D218" s="120"/>
      <c r="E218" s="112"/>
      <c r="F218" s="119"/>
      <c r="G218" s="121"/>
      <c r="H218" s="122"/>
      <c r="I218" s="122"/>
      <c r="J218" s="122"/>
      <c r="K218" s="111"/>
      <c r="L218" s="128"/>
      <c r="M218" s="129"/>
      <c r="N218" s="111"/>
      <c r="O218" s="129"/>
      <c r="P218" s="170"/>
      <c r="Q218" s="170"/>
      <c r="R218" s="111"/>
      <c r="S218" s="111"/>
      <c r="T218" s="111"/>
      <c r="U218" s="377"/>
      <c r="V218" s="81"/>
    </row>
    <row r="219" spans="1:22" x14ac:dyDescent="0.35">
      <c r="A219" s="1168"/>
      <c r="B219" s="589">
        <v>8</v>
      </c>
      <c r="C219" s="119"/>
      <c r="D219" s="120"/>
      <c r="E219" s="112"/>
      <c r="F219" s="119"/>
      <c r="G219" s="121"/>
      <c r="H219" s="122"/>
      <c r="I219" s="122"/>
      <c r="J219" s="122"/>
      <c r="K219" s="111"/>
      <c r="L219" s="128"/>
      <c r="M219" s="129"/>
      <c r="N219" s="111"/>
      <c r="O219" s="129"/>
      <c r="P219" s="170"/>
      <c r="Q219" s="170"/>
      <c r="R219" s="111"/>
      <c r="S219" s="111"/>
      <c r="T219" s="111"/>
      <c r="U219" s="377"/>
      <c r="V219" s="81"/>
    </row>
    <row r="220" spans="1:22" x14ac:dyDescent="0.35">
      <c r="A220" s="1168"/>
      <c r="B220" s="589">
        <v>9</v>
      </c>
      <c r="C220" s="119"/>
      <c r="D220" s="120"/>
      <c r="E220" s="112"/>
      <c r="F220" s="119"/>
      <c r="G220" s="121"/>
      <c r="H220" s="122"/>
      <c r="I220" s="122"/>
      <c r="J220" s="122"/>
      <c r="K220" s="111"/>
      <c r="L220" s="128"/>
      <c r="M220" s="129"/>
      <c r="N220" s="111"/>
      <c r="O220" s="129"/>
      <c r="P220" s="170"/>
      <c r="Q220" s="170"/>
      <c r="R220" s="111"/>
      <c r="S220" s="111"/>
      <c r="T220" s="111"/>
      <c r="U220" s="377"/>
      <c r="V220" s="81"/>
    </row>
    <row r="221" spans="1:22" ht="15" thickBot="1" x14ac:dyDescent="0.4">
      <c r="A221" s="1169"/>
      <c r="B221" s="590">
        <v>10</v>
      </c>
      <c r="C221" s="147"/>
      <c r="D221" s="148"/>
      <c r="E221" s="149"/>
      <c r="F221" s="147"/>
      <c r="G221" s="150"/>
      <c r="H221" s="151"/>
      <c r="I221" s="151"/>
      <c r="J221" s="151"/>
      <c r="K221" s="152"/>
      <c r="L221" s="153"/>
      <c r="M221" s="154"/>
      <c r="N221" s="152"/>
      <c r="O221" s="154"/>
      <c r="P221" s="171"/>
      <c r="Q221" s="171"/>
      <c r="R221" s="152"/>
      <c r="S221" s="152"/>
      <c r="T221" s="152"/>
      <c r="U221" s="378"/>
      <c r="V221" s="81"/>
    </row>
    <row r="222" spans="1:22" ht="29.5" thickBot="1" x14ac:dyDescent="0.4">
      <c r="A222" s="144"/>
      <c r="B222" s="12"/>
      <c r="C222" s="12"/>
      <c r="D222" s="12"/>
      <c r="E222" s="551" t="s">
        <v>461</v>
      </c>
      <c r="F222" s="552">
        <f>COUNTA(F212:F221)</f>
        <v>0</v>
      </c>
      <c r="G222" s="553">
        <f>COUNTA(G212:G221)</f>
        <v>0</v>
      </c>
      <c r="H222" s="145"/>
      <c r="I222" s="145"/>
      <c r="J222" s="145"/>
      <c r="K222" s="145"/>
      <c r="L222" s="146"/>
      <c r="M222" s="145"/>
      <c r="N222" s="145"/>
      <c r="O222" s="155" t="s">
        <v>428</v>
      </c>
      <c r="P222" s="168">
        <f>SUM(P212:P221)</f>
        <v>0</v>
      </c>
      <c r="Q222" s="169">
        <f>SUM(Q212:Q221)</f>
        <v>0</v>
      </c>
      <c r="R222" s="12"/>
      <c r="T222" s="12"/>
      <c r="U222" s="143"/>
      <c r="V222" s="160"/>
    </row>
    <row r="223" spans="1:22" ht="15" thickBot="1" x14ac:dyDescent="0.4">
      <c r="A223" s="161"/>
      <c r="B223" s="85"/>
      <c r="C223" s="64"/>
      <c r="D223" s="64"/>
      <c r="E223" s="64"/>
      <c r="F223" s="85"/>
      <c r="G223" s="64"/>
      <c r="H223" s="64"/>
      <c r="I223" s="64"/>
      <c r="J223" s="64"/>
      <c r="K223" s="85"/>
      <c r="L223" s="85"/>
      <c r="M223" s="64"/>
      <c r="N223" s="64"/>
      <c r="O223" s="64"/>
      <c r="P223" s="64"/>
      <c r="Q223" s="64"/>
      <c r="R223" s="64"/>
      <c r="S223" s="64"/>
      <c r="T223" s="64"/>
      <c r="U223" s="64"/>
      <c r="V223" s="86"/>
    </row>
  </sheetData>
  <sheetProtection algorithmName="SHA-512" hashValue="Mysp1rtucRMHGUzWXXsWC9JV5yk2nxT6T+7AJJgNNFtGddG4JEr/IFOL6c4Jnz1+WgDhYi9jysrWQt3SVNwwzQ==" saltValue="poUou9eqY7VbBrZYCrkEOA==" spinCount="100000" sheet="1" objects="1" scenarios="1"/>
  <mergeCells count="157">
    <mergeCell ref="A212:A221"/>
    <mergeCell ref="A208:D208"/>
    <mergeCell ref="E208:H208"/>
    <mergeCell ref="L208:M208"/>
    <mergeCell ref="N208:O208"/>
    <mergeCell ref="A210:A211"/>
    <mergeCell ref="B210:B211"/>
    <mergeCell ref="C210:C211"/>
    <mergeCell ref="A193:A202"/>
    <mergeCell ref="B206:C206"/>
    <mergeCell ref="E206:F206"/>
    <mergeCell ref="G206:H206"/>
    <mergeCell ref="L206:M206"/>
    <mergeCell ref="N206:O206"/>
    <mergeCell ref="A189:D189"/>
    <mergeCell ref="E189:H189"/>
    <mergeCell ref="L189:M189"/>
    <mergeCell ref="N189:O189"/>
    <mergeCell ref="A191:A192"/>
    <mergeCell ref="B191:B192"/>
    <mergeCell ref="C191:C192"/>
    <mergeCell ref="A174:A183"/>
    <mergeCell ref="B187:C187"/>
    <mergeCell ref="E187:F187"/>
    <mergeCell ref="G187:H187"/>
    <mergeCell ref="L187:M187"/>
    <mergeCell ref="N187:O187"/>
    <mergeCell ref="A170:D170"/>
    <mergeCell ref="E170:H170"/>
    <mergeCell ref="L170:M170"/>
    <mergeCell ref="N170:O170"/>
    <mergeCell ref="A172:A173"/>
    <mergeCell ref="B172:B173"/>
    <mergeCell ref="C172:C173"/>
    <mergeCell ref="A155:A164"/>
    <mergeCell ref="B168:C168"/>
    <mergeCell ref="E168:F168"/>
    <mergeCell ref="G168:H168"/>
    <mergeCell ref="L168:M168"/>
    <mergeCell ref="N168:O168"/>
    <mergeCell ref="A151:D151"/>
    <mergeCell ref="E151:H151"/>
    <mergeCell ref="L151:M151"/>
    <mergeCell ref="N151:O151"/>
    <mergeCell ref="A153:A154"/>
    <mergeCell ref="B153:B154"/>
    <mergeCell ref="C153:C154"/>
    <mergeCell ref="A136:A145"/>
    <mergeCell ref="B149:C149"/>
    <mergeCell ref="E149:F149"/>
    <mergeCell ref="G149:H149"/>
    <mergeCell ref="L149:M149"/>
    <mergeCell ref="N149:O149"/>
    <mergeCell ref="A132:D132"/>
    <mergeCell ref="E132:H132"/>
    <mergeCell ref="L132:M132"/>
    <mergeCell ref="N132:O132"/>
    <mergeCell ref="A134:A135"/>
    <mergeCell ref="B134:B135"/>
    <mergeCell ref="C134:C135"/>
    <mergeCell ref="A117:A126"/>
    <mergeCell ref="B130:C130"/>
    <mergeCell ref="E130:F130"/>
    <mergeCell ref="G130:H130"/>
    <mergeCell ref="L130:M130"/>
    <mergeCell ref="N130:O130"/>
    <mergeCell ref="A113:D113"/>
    <mergeCell ref="E113:H113"/>
    <mergeCell ref="L113:M113"/>
    <mergeCell ref="N113:O113"/>
    <mergeCell ref="A115:A116"/>
    <mergeCell ref="B115:B116"/>
    <mergeCell ref="C115:C116"/>
    <mergeCell ref="A98:A107"/>
    <mergeCell ref="B111:C111"/>
    <mergeCell ref="E111:F111"/>
    <mergeCell ref="G111:H111"/>
    <mergeCell ref="L111:M111"/>
    <mergeCell ref="N111:O111"/>
    <mergeCell ref="A94:D94"/>
    <mergeCell ref="E94:H94"/>
    <mergeCell ref="L94:M94"/>
    <mergeCell ref="N94:O94"/>
    <mergeCell ref="A96:A97"/>
    <mergeCell ref="B96:B97"/>
    <mergeCell ref="C96:C97"/>
    <mergeCell ref="A79:A88"/>
    <mergeCell ref="B92:C92"/>
    <mergeCell ref="E92:F92"/>
    <mergeCell ref="G92:H92"/>
    <mergeCell ref="L92:M92"/>
    <mergeCell ref="N92:O92"/>
    <mergeCell ref="A75:D75"/>
    <mergeCell ref="E75:H75"/>
    <mergeCell ref="L75:M75"/>
    <mergeCell ref="N75:O75"/>
    <mergeCell ref="A77:A78"/>
    <mergeCell ref="B77:B78"/>
    <mergeCell ref="C77:C78"/>
    <mergeCell ref="A60:A69"/>
    <mergeCell ref="B73:C73"/>
    <mergeCell ref="E73:F73"/>
    <mergeCell ref="G73:H73"/>
    <mergeCell ref="L73:M73"/>
    <mergeCell ref="N73:O73"/>
    <mergeCell ref="A56:D56"/>
    <mergeCell ref="E56:H56"/>
    <mergeCell ref="L56:M56"/>
    <mergeCell ref="N56:O56"/>
    <mergeCell ref="A58:A59"/>
    <mergeCell ref="B58:B59"/>
    <mergeCell ref="C58:C59"/>
    <mergeCell ref="A41:A50"/>
    <mergeCell ref="B54:C54"/>
    <mergeCell ref="E54:F54"/>
    <mergeCell ref="G54:H54"/>
    <mergeCell ref="L54:M54"/>
    <mergeCell ref="N54:O54"/>
    <mergeCell ref="A37:D37"/>
    <mergeCell ref="E37:H37"/>
    <mergeCell ref="L37:M37"/>
    <mergeCell ref="N37:O37"/>
    <mergeCell ref="A39:A40"/>
    <mergeCell ref="B39:B40"/>
    <mergeCell ref="C39:C40"/>
    <mergeCell ref="A22:A31"/>
    <mergeCell ref="B35:C35"/>
    <mergeCell ref="E35:F35"/>
    <mergeCell ref="G35:H35"/>
    <mergeCell ref="L35:M35"/>
    <mergeCell ref="N35:O35"/>
    <mergeCell ref="N16:O16"/>
    <mergeCell ref="A18:D18"/>
    <mergeCell ref="E18:H18"/>
    <mergeCell ref="L18:M18"/>
    <mergeCell ref="N18:O18"/>
    <mergeCell ref="A20:A21"/>
    <mergeCell ref="B20:B21"/>
    <mergeCell ref="C20:C21"/>
    <mergeCell ref="A13:D13"/>
    <mergeCell ref="E13:H13"/>
    <mergeCell ref="B16:C16"/>
    <mergeCell ref="E16:F16"/>
    <mergeCell ref="G16:H16"/>
    <mergeCell ref="L16:M16"/>
    <mergeCell ref="A8:U8"/>
    <mergeCell ref="A10:D11"/>
    <mergeCell ref="E10:H11"/>
    <mergeCell ref="L10:P10"/>
    <mergeCell ref="Q10:R11"/>
    <mergeCell ref="L11:P11"/>
    <mergeCell ref="A1:Y1"/>
    <mergeCell ref="A3:U3"/>
    <mergeCell ref="A6:D6"/>
    <mergeCell ref="E6:L6"/>
    <mergeCell ref="N6:P6"/>
    <mergeCell ref="Q6:U6"/>
  </mergeCells>
  <dataValidations count="9">
    <dataValidation type="list" allowBlank="1" showInputMessage="1" showErrorMessage="1" sqref="I22:I31 I193:I202 I41:I50 I60:I69 I79:I88 I98:I107 I117:I126 I136:I145 I155:I164 I174:I183" xr:uid="{00000000-0002-0000-0D00-000000000000}">
      <formula1>"Euro 3, Euro 4"</formula1>
    </dataValidation>
    <dataValidation allowBlank="1" showInputMessage="1" showErrorMessage="1" prompt="Inserire il riferimento corretto da piano di investimento (es.m1,e.1. ecc.)_x000a_" sqref="A20:A21 A172:A173 A191:A192 A39:A40 A58:A59 A77:A78 A96:A97 A115:A116 A134:A135 A153:A154 A210:A211" xr:uid="{00000000-0002-0000-0D00-000001000000}"/>
    <dataValidation type="list" allowBlank="1" showInputMessage="1" showErrorMessage="1" sqref="J174:J183 J155:J164 J22:J31 J193:J202 J41:J50 J60:J69 J79:J88 J98:J107 J117:J126 J136:J145 J212:J221" xr:uid="{00000000-0002-0000-0D00-000002000000}">
      <formula1>"GNC,GNL"</formula1>
    </dataValidation>
    <dataValidation type="list" allowBlank="1" showInputMessage="1" showErrorMessage="1" sqref="T22:T31 T193:T202 T41:T50 T60:T69 T79:T88 T98:T107 T117:T126 T136:T145 T155:T164 T174:T183 T212:T221" xr:uid="{00000000-0002-0000-0D00-000003000000}">
      <formula1>"si,"</formula1>
    </dataValidation>
    <dataValidation type="list" allowBlank="1" showInputMessage="1" showErrorMessage="1" sqref="B17:C17 B169:C169 B188:C188 B36:C36 B55:C55 B74:C74 B93:C93 B112:C112 B131:C131 B150:C150 B207:C207" xr:uid="{00000000-0002-0000-0D00-000004000000}">
      <formula1>$D$20:$D$39</formula1>
    </dataValidation>
    <dataValidation type="list" allowBlank="1" showInputMessage="1" showErrorMessage="1" sqref="E22:E31 E41:E50 E60:E69 E79:E88 E98:E107 E117:E126 E136:E145 E155:E164 E174:E183 E193:E202 E212:E221" xr:uid="{00000000-0002-0000-0D00-000005000000}">
      <formula1>"extraurbano"</formula1>
    </dataValidation>
    <dataValidation type="list" allowBlank="1" showInputMessage="1" showErrorMessage="1" sqref="K22:K31 K41:K50 K60:K69 K79:K88 K98:K107 K117:K126 K136:K145 K155:K164 K174:K183 K193:K202 K212:K221" xr:uid="{00000000-0002-0000-0D00-000006000000}">
      <formula1>"classe II, classe III, classe A, classe B"</formula1>
    </dataValidation>
    <dataValidation type="list" allowBlank="1" showInputMessage="1" showErrorMessage="1" sqref="H22:H31 H41:H50 H60:H69 H79:H88 H98:H107 H117:H126 H136:H145 H155:H164 H174:H183 H193:H202 H212:H221" xr:uid="{00000000-0002-0000-0D00-000007000000}">
      <formula1>"gasolio"</formula1>
    </dataValidation>
    <dataValidation type="list" allowBlank="1" showInputMessage="1" showErrorMessage="1" sqref="I212:I221" xr:uid="{00000000-0002-0000-0D00-000008000000}">
      <formula1>" Euro 4, Euro 5"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D00-000009000000}">
          <x14:formula1>
            <xm:f>'piano inv.riconvers.'!$D$77:$D$96</xm:f>
          </x14:formula1>
          <xm:sqref>B187:C187 B206:C206 B168:C168 B149:C149 B130:C130 B111:C111 B92:C92 B73:C73 B54:C54 B35:C35 B16:C16</xm:sqref>
        </x14:dataValidation>
        <x14:dataValidation type="list" allowBlank="1" showInputMessage="1" showErrorMessage="1" prompt="Scegliere la regione/P.A. beneficiaria dal menù a tendina_x000a_" xr:uid="{00000000-0002-0000-0D00-00000A000000}">
          <x14:formula1>
            <xm:f>'DATI EROGAZIONI'!$A$2:$A$22</xm:f>
          </x14:formula1>
          <xm:sqref>E6:L6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CCFFFF"/>
  </sheetPr>
  <dimension ref="A1:AC47"/>
  <sheetViews>
    <sheetView topLeftCell="A32" workbookViewId="0">
      <selection activeCell="A32" sqref="A32:A43"/>
    </sheetView>
  </sheetViews>
  <sheetFormatPr defaultColWidth="8.7265625" defaultRowHeight="14.5" x14ac:dyDescent="0.35"/>
  <cols>
    <col min="1" max="1" width="17.26953125" style="1" customWidth="1"/>
    <col min="2" max="2" width="31.453125" style="1" customWidth="1"/>
    <col min="3" max="3" width="25.26953125" style="1" bestFit="1" customWidth="1"/>
    <col min="4" max="4" width="15.453125" style="1" customWidth="1"/>
    <col min="5" max="5" width="11.54296875" style="1" bestFit="1" customWidth="1"/>
    <col min="6" max="6" width="18.26953125" style="1" customWidth="1"/>
    <col min="7" max="7" width="17.81640625" style="1" bestFit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31.453125" style="1" customWidth="1"/>
    <col min="21" max="16384" width="8.7265625" style="1"/>
  </cols>
  <sheetData>
    <row r="1" spans="1:29" customFormat="1" ht="15" thickBot="1" x14ac:dyDescent="0.4">
      <c r="A1" s="88"/>
      <c r="B1" s="33"/>
      <c r="C1" s="34"/>
      <c r="D1" s="35"/>
      <c r="E1" s="35"/>
      <c r="F1" s="35"/>
      <c r="G1" s="36"/>
      <c r="H1" s="37"/>
      <c r="I1" s="33"/>
      <c r="J1" s="33"/>
      <c r="K1" s="38"/>
      <c r="L1" s="38"/>
      <c r="M1" s="38"/>
      <c r="N1" s="38"/>
      <c r="O1" s="38"/>
      <c r="P1" s="34"/>
      <c r="Q1" s="33"/>
      <c r="R1" s="36"/>
      <c r="S1" s="33"/>
      <c r="T1" s="33"/>
      <c r="U1" s="33"/>
      <c r="V1" s="34"/>
      <c r="W1" s="34"/>
      <c r="X1" s="33"/>
      <c r="Y1" s="34"/>
      <c r="Z1" s="34"/>
      <c r="AA1" s="34"/>
      <c r="AB1" s="34"/>
      <c r="AC1" s="33"/>
    </row>
    <row r="2" spans="1:29" customFormat="1" ht="36.75" customHeight="1" thickBot="1" x14ac:dyDescent="0.4">
      <c r="A2" s="958" t="s">
        <v>0</v>
      </c>
      <c r="B2" s="959"/>
      <c r="C2" s="959"/>
      <c r="D2" s="959"/>
      <c r="E2" s="959"/>
      <c r="F2" s="959"/>
      <c r="G2" s="959"/>
      <c r="H2" s="959"/>
      <c r="I2" s="959"/>
      <c r="J2" s="959"/>
      <c r="K2" s="959"/>
      <c r="L2" s="959"/>
      <c r="M2" s="959"/>
      <c r="N2" s="959"/>
      <c r="O2" s="959"/>
      <c r="P2" s="959"/>
      <c r="Q2" s="959"/>
      <c r="R2" s="959"/>
      <c r="S2" s="959"/>
      <c r="T2" s="959"/>
      <c r="U2" s="959"/>
      <c r="V2" s="959"/>
      <c r="W2" s="959"/>
      <c r="X2" s="960"/>
      <c r="Y2" s="103"/>
      <c r="Z2" s="103"/>
      <c r="AA2" s="103"/>
      <c r="AB2" s="103"/>
      <c r="AC2" s="103"/>
    </row>
    <row r="3" spans="1:29" customFormat="1" ht="23" thickBot="1" x14ac:dyDescent="0.4">
      <c r="A3" s="80"/>
      <c r="B3" s="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customFormat="1" ht="18" customHeight="1" thickBot="1" x14ac:dyDescent="0.4">
      <c r="A4" s="816" t="s">
        <v>466</v>
      </c>
      <c r="B4" s="817"/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17"/>
      <c r="O4" s="817"/>
      <c r="P4" s="817"/>
      <c r="Q4" s="817"/>
      <c r="R4" s="870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</row>
    <row r="5" spans="1:29" customFormat="1" ht="18" thickBot="1" x14ac:dyDescent="0.4">
      <c r="A5" s="270"/>
      <c r="B5" s="62"/>
      <c r="C5" s="62"/>
      <c r="D5" s="62"/>
      <c r="E5" s="62"/>
      <c r="F5" s="62"/>
      <c r="G5" s="62"/>
      <c r="H5" s="62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</row>
    <row r="6" spans="1:29" customFormat="1" ht="28" thickBot="1" x14ac:dyDescent="0.4">
      <c r="A6" s="723" t="s">
        <v>233</v>
      </c>
      <c r="B6" s="724"/>
      <c r="C6" s="724"/>
      <c r="D6" s="1178" t="s">
        <v>429</v>
      </c>
      <c r="E6" s="1178"/>
      <c r="F6" s="1179"/>
      <c r="G6" s="29"/>
      <c r="H6" s="1206"/>
      <c r="I6" s="1206"/>
      <c r="J6" s="1206"/>
      <c r="K6" s="1206"/>
      <c r="L6" s="29"/>
      <c r="M6" s="1207" t="s">
        <v>467</v>
      </c>
      <c r="N6" s="1208"/>
      <c r="O6" s="1208"/>
      <c r="P6" s="120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29" customFormat="1" ht="15" customHeight="1" thickBot="1" x14ac:dyDescent="0.4">
      <c r="A7" s="729"/>
      <c r="B7" s="730"/>
      <c r="C7" s="730"/>
      <c r="D7" s="1180"/>
      <c r="E7" s="1180"/>
      <c r="F7" s="1181"/>
      <c r="G7" s="1"/>
      <c r="H7" s="1221"/>
      <c r="I7" s="1221"/>
      <c r="J7" s="1221"/>
      <c r="K7" s="467"/>
      <c r="L7" s="47"/>
      <c r="M7" s="1210" t="s">
        <v>468</v>
      </c>
      <c r="N7" s="1211"/>
      <c r="O7" s="1212"/>
      <c r="P7" s="269">
        <f>M44</f>
        <v>0</v>
      </c>
    </row>
    <row r="8" spans="1:29" customFormat="1" ht="12.75" customHeight="1" thickBot="1" x14ac:dyDescent="0.7">
      <c r="A8" s="24"/>
      <c r="B8" s="24"/>
      <c r="C8" s="24"/>
      <c r="D8" s="24"/>
      <c r="E8" s="25"/>
      <c r="F8" s="25"/>
      <c r="G8" s="1"/>
      <c r="H8" s="1"/>
      <c r="I8" s="25"/>
      <c r="J8" s="25"/>
      <c r="K8" s="25"/>
      <c r="L8" s="25"/>
      <c r="M8" s="80"/>
      <c r="N8" s="25"/>
      <c r="O8" s="25"/>
      <c r="P8" s="271"/>
      <c r="Q8" s="25"/>
      <c r="R8" s="25"/>
      <c r="S8" s="25"/>
      <c r="T8" s="25"/>
      <c r="U8" s="25"/>
      <c r="V8" s="26"/>
      <c r="W8" s="26"/>
      <c r="X8" s="26"/>
      <c r="Y8" s="9"/>
      <c r="Z8" s="27"/>
      <c r="AA8" s="28"/>
      <c r="AB8" s="28"/>
      <c r="AC8" s="28"/>
    </row>
    <row r="9" spans="1:29" customFormat="1" ht="16" thickBot="1" x14ac:dyDescent="0.4">
      <c r="A9" s="1217" t="s">
        <v>469</v>
      </c>
      <c r="B9" s="1218"/>
      <c r="C9" s="1218"/>
      <c r="D9" s="1219" t="str">
        <f>'sub_urbano_PIANO_INV-INFR'!I37</f>
        <v/>
      </c>
      <c r="E9" s="1219"/>
      <c r="F9" s="1220"/>
      <c r="G9" s="1"/>
      <c r="H9" s="1216"/>
      <c r="I9" s="1216"/>
      <c r="J9" s="1216"/>
      <c r="K9" s="467"/>
      <c r="L9" s="100"/>
      <c r="M9" s="1213" t="s">
        <v>470</v>
      </c>
      <c r="N9" s="1214"/>
      <c r="O9" s="1215"/>
      <c r="P9" s="269">
        <f>S44</f>
        <v>0</v>
      </c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</row>
    <row r="10" spans="1:29" customFormat="1" ht="15" customHeight="1" thickBot="1" x14ac:dyDescent="0.4">
      <c r="G10" s="1"/>
      <c r="H10" s="1"/>
      <c r="K10" s="466"/>
      <c r="M10" s="82"/>
      <c r="N10" s="468"/>
      <c r="O10" s="468"/>
      <c r="P10" s="469"/>
    </row>
    <row r="11" spans="1:29" customFormat="1" ht="33.65" customHeight="1" thickBot="1" x14ac:dyDescent="0.4">
      <c r="A11" s="789" t="s">
        <v>4</v>
      </c>
      <c r="B11" s="790"/>
      <c r="C11" s="1182"/>
      <c r="D11" s="1222"/>
      <c r="E11" s="1222"/>
      <c r="F11" s="1223"/>
      <c r="G11" s="1"/>
      <c r="H11" s="1216"/>
      <c r="I11" s="1216"/>
      <c r="J11" s="1216"/>
      <c r="K11" s="467"/>
      <c r="L11" s="132"/>
      <c r="M11" s="1216"/>
      <c r="N11" s="1216"/>
      <c r="O11" s="1216"/>
      <c r="P11" s="467"/>
      <c r="Q11" s="132"/>
    </row>
    <row r="12" spans="1:29" ht="15" thickBot="1" x14ac:dyDescent="0.4"/>
    <row r="13" spans="1:29" ht="36.65" customHeight="1" thickBot="1" x14ac:dyDescent="0.4">
      <c r="A13" s="1039" t="s">
        <v>471</v>
      </c>
      <c r="B13" s="1040"/>
      <c r="C13" s="1040"/>
      <c r="D13" s="1040"/>
      <c r="E13" s="1040"/>
      <c r="F13" s="1040"/>
      <c r="G13" s="1040"/>
      <c r="H13" s="1040"/>
      <c r="I13" s="1040"/>
      <c r="J13" s="1040"/>
      <c r="K13" s="1040"/>
      <c r="L13" s="1040"/>
      <c r="M13" s="1040"/>
      <c r="N13" s="1040"/>
      <c r="O13" s="1040"/>
      <c r="P13" s="1040"/>
      <c r="Q13" s="1040"/>
      <c r="R13" s="1041"/>
      <c r="S13" s="287"/>
      <c r="T13" s="287"/>
    </row>
    <row r="14" spans="1:29" ht="15" thickBot="1" x14ac:dyDescent="0.4">
      <c r="K14" s="12"/>
    </row>
    <row r="15" spans="1:29" ht="16" customHeight="1" thickBot="1" x14ac:dyDescent="0.4">
      <c r="A15" s="1197" t="s">
        <v>472</v>
      </c>
      <c r="B15" s="1200" t="s">
        <v>473</v>
      </c>
      <c r="C15" s="1203" t="s">
        <v>474</v>
      </c>
      <c r="D15" s="1183" t="s">
        <v>475</v>
      </c>
      <c r="E15" s="1184"/>
      <c r="F15" s="1184"/>
      <c r="G15" s="1184"/>
      <c r="H15" s="1184"/>
      <c r="I15" s="1184"/>
      <c r="J15" s="1185"/>
      <c r="K15" s="1186" t="s">
        <v>476</v>
      </c>
      <c r="L15" s="1184"/>
      <c r="M15" s="1184"/>
      <c r="N15" s="1184"/>
      <c r="O15" s="1184"/>
      <c r="P15" s="1184"/>
      <c r="Q15" s="1185"/>
      <c r="R15" s="1191" t="s">
        <v>477</v>
      </c>
    </row>
    <row r="16" spans="1:29" ht="60.5" x14ac:dyDescent="0.35">
      <c r="A16" s="1198"/>
      <c r="B16" s="1201"/>
      <c r="C16" s="1204"/>
      <c r="D16" s="311" t="s">
        <v>478</v>
      </c>
      <c r="E16" s="236" t="s">
        <v>479</v>
      </c>
      <c r="F16" s="236" t="s">
        <v>480</v>
      </c>
      <c r="G16" s="236" t="s">
        <v>481</v>
      </c>
      <c r="H16" s="236" t="s">
        <v>475</v>
      </c>
      <c r="I16" s="236" t="s">
        <v>482</v>
      </c>
      <c r="J16" s="237" t="s">
        <v>483</v>
      </c>
      <c r="K16" s="238" t="s">
        <v>484</v>
      </c>
      <c r="L16" s="239" t="s">
        <v>485</v>
      </c>
      <c r="M16" s="239" t="s">
        <v>486</v>
      </c>
      <c r="N16" s="239" t="s">
        <v>487</v>
      </c>
      <c r="O16" s="239" t="s">
        <v>488</v>
      </c>
      <c r="P16" s="240" t="s">
        <v>482</v>
      </c>
      <c r="Q16" s="241" t="s">
        <v>483</v>
      </c>
      <c r="R16" s="1192"/>
    </row>
    <row r="17" spans="1:20" ht="15" thickBot="1" x14ac:dyDescent="0.4">
      <c r="A17" s="1199"/>
      <c r="B17" s="1202"/>
      <c r="C17" s="1205"/>
      <c r="D17" s="312" t="s">
        <v>423</v>
      </c>
      <c r="E17" s="247" t="s">
        <v>423</v>
      </c>
      <c r="F17" s="247" t="s">
        <v>423</v>
      </c>
      <c r="G17" s="247" t="s">
        <v>423</v>
      </c>
      <c r="H17" s="247" t="s">
        <v>423</v>
      </c>
      <c r="I17" s="247" t="s">
        <v>423</v>
      </c>
      <c r="J17" s="248" t="s">
        <v>423</v>
      </c>
      <c r="K17" s="249" t="s">
        <v>423</v>
      </c>
      <c r="L17" s="247" t="s">
        <v>423</v>
      </c>
      <c r="M17" s="247" t="s">
        <v>423</v>
      </c>
      <c r="N17" s="247" t="s">
        <v>423</v>
      </c>
      <c r="O17" s="247" t="s">
        <v>423</v>
      </c>
      <c r="P17" s="247" t="s">
        <v>423</v>
      </c>
      <c r="Q17" s="248" t="s">
        <v>423</v>
      </c>
      <c r="R17" s="298" t="s">
        <v>489</v>
      </c>
    </row>
    <row r="18" spans="1:20" x14ac:dyDescent="0.35">
      <c r="A18" s="251" t="s">
        <v>179</v>
      </c>
      <c r="B18" s="213"/>
      <c r="C18" s="308"/>
      <c r="D18" s="305"/>
      <c r="E18" s="220"/>
      <c r="F18" s="220"/>
      <c r="G18" s="220"/>
      <c r="H18" s="243">
        <f>G18+E18</f>
        <v>0</v>
      </c>
      <c r="I18" s="243">
        <f>H18*0.5%</f>
        <v>0</v>
      </c>
      <c r="J18" s="244">
        <f>H18-I18</f>
        <v>0</v>
      </c>
      <c r="K18" s="517"/>
      <c r="L18" s="518"/>
      <c r="M18" s="518"/>
      <c r="N18" s="518"/>
      <c r="O18" s="245">
        <f>N18+L18</f>
        <v>0</v>
      </c>
      <c r="P18" s="245">
        <f>O18*0.5%</f>
        <v>0</v>
      </c>
      <c r="Q18" s="246">
        <f>O18-P18</f>
        <v>0</v>
      </c>
      <c r="R18" s="299"/>
    </row>
    <row r="19" spans="1:20" x14ac:dyDescent="0.35">
      <c r="A19" s="251" t="s">
        <v>177</v>
      </c>
      <c r="B19" s="122"/>
      <c r="C19" s="309"/>
      <c r="D19" s="306"/>
      <c r="E19" s="208"/>
      <c r="F19" s="208"/>
      <c r="G19" s="208"/>
      <c r="H19" s="232">
        <f>G19+E19</f>
        <v>0</v>
      </c>
      <c r="I19" s="232">
        <f>H19*0.5%</f>
        <v>0</v>
      </c>
      <c r="J19" s="233">
        <f>H19-I19</f>
        <v>0</v>
      </c>
      <c r="K19" s="519"/>
      <c r="L19" s="520"/>
      <c r="M19" s="520"/>
      <c r="N19" s="520"/>
      <c r="O19" s="234">
        <f t="shared" ref="O19:O25" si="0">N19+L19</f>
        <v>0</v>
      </c>
      <c r="P19" s="234">
        <f t="shared" ref="P19:P25" si="1">O19*0.5%</f>
        <v>0</v>
      </c>
      <c r="Q19" s="235">
        <f t="shared" ref="Q19:Q25" si="2">O19-P19</f>
        <v>0</v>
      </c>
      <c r="R19" s="300"/>
    </row>
    <row r="20" spans="1:20" x14ac:dyDescent="0.35">
      <c r="A20" s="251" t="s">
        <v>179</v>
      </c>
      <c r="B20" s="122"/>
      <c r="C20" s="309"/>
      <c r="D20" s="306"/>
      <c r="E20" s="208"/>
      <c r="F20" s="208"/>
      <c r="G20" s="208"/>
      <c r="H20" s="232">
        <f t="shared" ref="H20:H25" si="3">G20+E20</f>
        <v>0</v>
      </c>
      <c r="I20" s="232">
        <f t="shared" ref="I20:I25" si="4">H20*0.5%</f>
        <v>0</v>
      </c>
      <c r="J20" s="233">
        <f t="shared" ref="J20:J25" si="5">H20-I20</f>
        <v>0</v>
      </c>
      <c r="K20" s="519"/>
      <c r="L20" s="520"/>
      <c r="M20" s="520"/>
      <c r="N20" s="520"/>
      <c r="O20" s="234">
        <f t="shared" si="0"/>
        <v>0</v>
      </c>
      <c r="P20" s="234">
        <f t="shared" si="1"/>
        <v>0</v>
      </c>
      <c r="Q20" s="235">
        <f t="shared" si="2"/>
        <v>0</v>
      </c>
      <c r="R20" s="300"/>
    </row>
    <row r="21" spans="1:20" x14ac:dyDescent="0.35">
      <c r="A21" s="251" t="s">
        <v>490</v>
      </c>
      <c r="B21" s="122"/>
      <c r="C21" s="309"/>
      <c r="D21" s="306"/>
      <c r="E21" s="208"/>
      <c r="F21" s="208"/>
      <c r="G21" s="208"/>
      <c r="H21" s="232">
        <f t="shared" si="3"/>
        <v>0</v>
      </c>
      <c r="I21" s="232">
        <f t="shared" si="4"/>
        <v>0</v>
      </c>
      <c r="J21" s="233">
        <f t="shared" si="5"/>
        <v>0</v>
      </c>
      <c r="K21" s="519"/>
      <c r="L21" s="520"/>
      <c r="M21" s="520"/>
      <c r="N21" s="520"/>
      <c r="O21" s="234">
        <f t="shared" si="0"/>
        <v>0</v>
      </c>
      <c r="P21" s="234">
        <f t="shared" si="1"/>
        <v>0</v>
      </c>
      <c r="Q21" s="235">
        <f t="shared" si="2"/>
        <v>0</v>
      </c>
      <c r="R21" s="300"/>
    </row>
    <row r="22" spans="1:20" x14ac:dyDescent="0.35">
      <c r="A22" s="251" t="s">
        <v>491</v>
      </c>
      <c r="B22" s="122"/>
      <c r="C22" s="309"/>
      <c r="D22" s="306"/>
      <c r="E22" s="208"/>
      <c r="F22" s="208"/>
      <c r="G22" s="208"/>
      <c r="H22" s="232">
        <f t="shared" si="3"/>
        <v>0</v>
      </c>
      <c r="I22" s="232">
        <f t="shared" si="4"/>
        <v>0</v>
      </c>
      <c r="J22" s="233">
        <f t="shared" si="5"/>
        <v>0</v>
      </c>
      <c r="K22" s="519"/>
      <c r="L22" s="520"/>
      <c r="M22" s="520"/>
      <c r="N22" s="520"/>
      <c r="O22" s="234">
        <f t="shared" si="0"/>
        <v>0</v>
      </c>
      <c r="P22" s="234">
        <f t="shared" si="1"/>
        <v>0</v>
      </c>
      <c r="Q22" s="235">
        <f t="shared" si="2"/>
        <v>0</v>
      </c>
      <c r="R22" s="300"/>
    </row>
    <row r="23" spans="1:20" x14ac:dyDescent="0.35">
      <c r="A23" s="251" t="s">
        <v>492</v>
      </c>
      <c r="B23" s="122"/>
      <c r="C23" s="309"/>
      <c r="D23" s="306"/>
      <c r="E23" s="208"/>
      <c r="F23" s="208"/>
      <c r="G23" s="208"/>
      <c r="H23" s="232">
        <f t="shared" si="3"/>
        <v>0</v>
      </c>
      <c r="I23" s="232">
        <f t="shared" si="4"/>
        <v>0</v>
      </c>
      <c r="J23" s="233">
        <f t="shared" si="5"/>
        <v>0</v>
      </c>
      <c r="K23" s="519"/>
      <c r="L23" s="520"/>
      <c r="M23" s="520"/>
      <c r="N23" s="520"/>
      <c r="O23" s="234">
        <f t="shared" si="0"/>
        <v>0</v>
      </c>
      <c r="P23" s="234">
        <f t="shared" si="1"/>
        <v>0</v>
      </c>
      <c r="Q23" s="235">
        <f t="shared" si="2"/>
        <v>0</v>
      </c>
      <c r="R23" s="300"/>
    </row>
    <row r="24" spans="1:20" x14ac:dyDescent="0.35">
      <c r="A24" s="251" t="s">
        <v>493</v>
      </c>
      <c r="B24" s="122"/>
      <c r="C24" s="309"/>
      <c r="D24" s="306"/>
      <c r="E24" s="208"/>
      <c r="F24" s="208"/>
      <c r="G24" s="208"/>
      <c r="H24" s="232">
        <f t="shared" si="3"/>
        <v>0</v>
      </c>
      <c r="I24" s="232">
        <f t="shared" si="4"/>
        <v>0</v>
      </c>
      <c r="J24" s="233">
        <f t="shared" si="5"/>
        <v>0</v>
      </c>
      <c r="K24" s="519"/>
      <c r="L24" s="520"/>
      <c r="M24" s="520"/>
      <c r="N24" s="520"/>
      <c r="O24" s="234">
        <f t="shared" si="0"/>
        <v>0</v>
      </c>
      <c r="P24" s="234">
        <f t="shared" si="1"/>
        <v>0</v>
      </c>
      <c r="Q24" s="235">
        <f t="shared" si="2"/>
        <v>0</v>
      </c>
      <c r="R24" s="300"/>
    </row>
    <row r="25" spans="1:20" ht="15" thickBot="1" x14ac:dyDescent="0.4">
      <c r="A25" s="251" t="s">
        <v>494</v>
      </c>
      <c r="B25" s="151"/>
      <c r="C25" s="310"/>
      <c r="D25" s="307"/>
      <c r="E25" s="272"/>
      <c r="F25" s="272"/>
      <c r="G25" s="272"/>
      <c r="H25" s="273">
        <f t="shared" si="3"/>
        <v>0</v>
      </c>
      <c r="I25" s="273">
        <f t="shared" si="4"/>
        <v>0</v>
      </c>
      <c r="J25" s="274">
        <f t="shared" si="5"/>
        <v>0</v>
      </c>
      <c r="K25" s="521"/>
      <c r="L25" s="522"/>
      <c r="M25" s="522"/>
      <c r="N25" s="522"/>
      <c r="O25" s="275">
        <f t="shared" si="0"/>
        <v>0</v>
      </c>
      <c r="P25" s="275">
        <f t="shared" si="1"/>
        <v>0</v>
      </c>
      <c r="Q25" s="276">
        <f t="shared" si="2"/>
        <v>0</v>
      </c>
      <c r="R25" s="301"/>
    </row>
    <row r="26" spans="1:20" ht="15" thickBot="1" x14ac:dyDescent="0.4">
      <c r="B26" s="526"/>
      <c r="C26" s="527" t="s">
        <v>56</v>
      </c>
      <c r="D26" s="528">
        <f>MAXA(D18:D25)</f>
        <v>0</v>
      </c>
      <c r="E26" s="528">
        <f t="shared" ref="E26:Q26" si="6">SUM(E18:E25)</f>
        <v>0</v>
      </c>
      <c r="F26" s="528">
        <f>MAXA(F18:F25)</f>
        <v>0</v>
      </c>
      <c r="G26" s="528">
        <f>SUM(G18:G25)</f>
        <v>0</v>
      </c>
      <c r="H26" s="528">
        <f>SUM(H18:H25)</f>
        <v>0</v>
      </c>
      <c r="I26" s="528">
        <f t="shared" si="6"/>
        <v>0</v>
      </c>
      <c r="J26" s="528">
        <f>SUM(J18:J25)</f>
        <v>0</v>
      </c>
      <c r="K26" s="528">
        <f>MAXA(K18:K25)</f>
        <v>0</v>
      </c>
      <c r="L26" s="528">
        <f t="shared" si="6"/>
        <v>0</v>
      </c>
      <c r="M26" s="528">
        <f>MAXA(M18:M25)</f>
        <v>0</v>
      </c>
      <c r="N26" s="528">
        <f t="shared" si="6"/>
        <v>0</v>
      </c>
      <c r="O26" s="528">
        <f t="shared" si="6"/>
        <v>0</v>
      </c>
      <c r="P26" s="528">
        <f t="shared" si="6"/>
        <v>0</v>
      </c>
      <c r="Q26" s="529">
        <f t="shared" si="6"/>
        <v>0</v>
      </c>
      <c r="R26" s="530"/>
    </row>
    <row r="28" spans="1:20" ht="15" thickBot="1" x14ac:dyDescent="0.4"/>
    <row r="29" spans="1:20" ht="15.75" customHeight="1" thickBot="1" x14ac:dyDescent="0.5">
      <c r="A29" s="1187" t="s">
        <v>495</v>
      </c>
      <c r="B29" s="1188"/>
      <c r="C29" s="1188"/>
      <c r="D29" s="1188"/>
      <c r="E29" s="1188"/>
      <c r="F29" s="1188"/>
      <c r="G29" s="1188"/>
      <c r="H29" s="1189"/>
      <c r="I29" s="1189"/>
      <c r="J29" s="1189"/>
      <c r="K29" s="1189"/>
      <c r="L29" s="1189"/>
      <c r="M29" s="1189"/>
      <c r="N29" s="1189"/>
      <c r="O29" s="1189"/>
      <c r="P29" s="1189"/>
      <c r="Q29" s="1189"/>
      <c r="R29" s="1189"/>
      <c r="S29" s="1189"/>
      <c r="T29" s="1190"/>
    </row>
    <row r="30" spans="1:20" ht="60" customHeight="1" x14ac:dyDescent="0.35">
      <c r="A30" s="1195" t="s">
        <v>472</v>
      </c>
      <c r="B30" s="1193" t="s">
        <v>496</v>
      </c>
      <c r="C30" s="453" t="s">
        <v>497</v>
      </c>
      <c r="D30" s="259" t="s">
        <v>498</v>
      </c>
      <c r="E30" s="439" t="s">
        <v>499</v>
      </c>
      <c r="F30" s="225" t="s">
        <v>500</v>
      </c>
      <c r="G30" s="226" t="s">
        <v>501</v>
      </c>
      <c r="H30" s="258" t="s">
        <v>502</v>
      </c>
      <c r="I30" s="259" t="s">
        <v>500</v>
      </c>
      <c r="J30" s="259" t="s">
        <v>503</v>
      </c>
      <c r="K30" s="260" t="s">
        <v>501</v>
      </c>
      <c r="L30" s="259" t="s">
        <v>504</v>
      </c>
      <c r="M30" s="260" t="s">
        <v>505</v>
      </c>
      <c r="N30" s="259" t="s">
        <v>506</v>
      </c>
      <c r="O30" s="260" t="s">
        <v>507</v>
      </c>
      <c r="P30" s="260" t="s">
        <v>508</v>
      </c>
      <c r="Q30" s="260" t="s">
        <v>509</v>
      </c>
      <c r="R30" s="261" t="s">
        <v>510</v>
      </c>
      <c r="S30" s="261" t="s">
        <v>511</v>
      </c>
      <c r="T30" s="261" t="s">
        <v>512</v>
      </c>
    </row>
    <row r="31" spans="1:20" ht="15" thickBot="1" x14ac:dyDescent="0.4">
      <c r="A31" s="1196"/>
      <c r="B31" s="1194"/>
      <c r="C31" s="445" t="s">
        <v>513</v>
      </c>
      <c r="D31" s="446" t="s">
        <v>423</v>
      </c>
      <c r="E31" s="440" t="s">
        <v>514</v>
      </c>
      <c r="F31" s="189" t="s">
        <v>515</v>
      </c>
      <c r="G31" s="204" t="s">
        <v>423</v>
      </c>
      <c r="H31" s="262" t="s">
        <v>514</v>
      </c>
      <c r="I31" s="263"/>
      <c r="J31" s="263"/>
      <c r="K31" s="204" t="s">
        <v>423</v>
      </c>
      <c r="L31" s="204" t="s">
        <v>423</v>
      </c>
      <c r="M31" s="204" t="s">
        <v>423</v>
      </c>
      <c r="N31" s="263"/>
      <c r="O31" s="204" t="s">
        <v>425</v>
      </c>
      <c r="P31" s="204" t="s">
        <v>423</v>
      </c>
      <c r="Q31" s="264" t="s">
        <v>425</v>
      </c>
      <c r="R31" s="265" t="s">
        <v>489</v>
      </c>
      <c r="S31" s="204" t="s">
        <v>423</v>
      </c>
      <c r="T31" s="204" t="s">
        <v>489</v>
      </c>
    </row>
    <row r="32" spans="1:20" x14ac:dyDescent="0.35">
      <c r="A32" s="251" t="s">
        <v>175</v>
      </c>
      <c r="B32" s="447" t="str">
        <f>VLOOKUP(A32,'sub_urbano_PIANO_INV-INFR'!$F$41:G$54,2,FALSE)</f>
        <v>Lavori categoria prevalente(specificare)</v>
      </c>
      <c r="C32" s="448"/>
      <c r="D32" s="449"/>
      <c r="E32" s="441"/>
      <c r="F32" s="252"/>
      <c r="G32" s="253"/>
      <c r="H32" s="254"/>
      <c r="I32" s="255"/>
      <c r="J32" s="256"/>
      <c r="K32" s="242"/>
      <c r="L32" s="220"/>
      <c r="M32" s="243">
        <f>K32+L32</f>
        <v>0</v>
      </c>
      <c r="N32" s="257"/>
      <c r="O32" s="257"/>
      <c r="P32" s="212"/>
      <c r="Q32" s="213"/>
      <c r="R32" s="213"/>
      <c r="S32" s="208"/>
      <c r="T32" s="110"/>
    </row>
    <row r="33" spans="1:20" x14ac:dyDescent="0.35">
      <c r="A33" s="251" t="s">
        <v>177</v>
      </c>
      <c r="B33" s="447" t="str">
        <f>VLOOKUP(A33,'sub_urbano_PIANO_INV-INFR'!F$41:G$54,2,FALSE)</f>
        <v>Categoria scorporabile (specificare)</v>
      </c>
      <c r="C33" s="450"/>
      <c r="D33" s="451"/>
      <c r="E33" s="442"/>
      <c r="F33" s="214"/>
      <c r="G33" s="227"/>
      <c r="H33" s="223"/>
      <c r="I33" s="209"/>
      <c r="J33" s="210"/>
      <c r="K33" s="207"/>
      <c r="L33" s="208"/>
      <c r="M33" s="243">
        <f t="shared" ref="M33:M43" si="7">K33+L33</f>
        <v>0</v>
      </c>
      <c r="N33" s="211"/>
      <c r="O33" s="211"/>
      <c r="P33" s="215"/>
      <c r="Q33" s="122"/>
      <c r="R33" s="122"/>
      <c r="S33" s="208"/>
      <c r="T33" s="110"/>
    </row>
    <row r="34" spans="1:20" x14ac:dyDescent="0.35">
      <c r="A34" s="251" t="s">
        <v>179</v>
      </c>
      <c r="B34" s="447" t="str">
        <f>VLOOKUP(A34,'sub_urbano_PIANO_INV-INFR'!F$41:G$54,2,FALSE)</f>
        <v>oneri per la sicurezza</v>
      </c>
      <c r="C34" s="112"/>
      <c r="D34" s="449"/>
      <c r="E34" s="443"/>
      <c r="F34" s="209"/>
      <c r="G34" s="228"/>
      <c r="H34" s="224"/>
      <c r="I34" s="218"/>
      <c r="J34" s="219"/>
      <c r="K34" s="216"/>
      <c r="L34" s="220"/>
      <c r="M34" s="243">
        <f t="shared" si="7"/>
        <v>0</v>
      </c>
      <c r="N34" s="211"/>
      <c r="O34" s="122"/>
      <c r="P34" s="208"/>
      <c r="Q34" s="122"/>
      <c r="R34" s="122"/>
      <c r="S34" s="208"/>
      <c r="T34" s="111"/>
    </row>
    <row r="35" spans="1:20" x14ac:dyDescent="0.35">
      <c r="A35" s="251" t="s">
        <v>490</v>
      </c>
      <c r="B35" s="447" t="e">
        <f>VLOOKUP(A35,'sub_urbano_PIANO_INV-INFR'!F$41:$G$54,2,FALSE)</f>
        <v>#N/A</v>
      </c>
      <c r="C35" s="112"/>
      <c r="D35" s="449"/>
      <c r="E35" s="443"/>
      <c r="F35" s="209"/>
      <c r="G35" s="228"/>
      <c r="H35" s="224"/>
      <c r="I35" s="218"/>
      <c r="J35" s="219"/>
      <c r="K35" s="216"/>
      <c r="L35" s="220"/>
      <c r="M35" s="243">
        <f t="shared" si="7"/>
        <v>0</v>
      </c>
      <c r="N35" s="211"/>
      <c r="O35" s="122"/>
      <c r="P35" s="208"/>
      <c r="Q35" s="122"/>
      <c r="R35" s="122"/>
      <c r="S35" s="208"/>
      <c r="T35" s="111"/>
    </row>
    <row r="36" spans="1:20" x14ac:dyDescent="0.35">
      <c r="A36" s="251" t="s">
        <v>491</v>
      </c>
      <c r="B36" s="447" t="e">
        <f>VLOOKUP(A36,'sub_urbano_PIANO_INV-INFR'!F$41:G$54,2,FALSE)</f>
        <v>#N/A</v>
      </c>
      <c r="C36" s="112"/>
      <c r="D36" s="449"/>
      <c r="E36" s="443"/>
      <c r="F36" s="209"/>
      <c r="G36" s="228"/>
      <c r="H36" s="224"/>
      <c r="I36" s="218"/>
      <c r="J36" s="219"/>
      <c r="K36" s="216"/>
      <c r="L36" s="220"/>
      <c r="M36" s="243">
        <f t="shared" si="7"/>
        <v>0</v>
      </c>
      <c r="N36" s="211"/>
      <c r="O36" s="122"/>
      <c r="P36" s="208"/>
      <c r="Q36" s="122"/>
      <c r="R36" s="122"/>
      <c r="S36" s="208"/>
      <c r="T36" s="111"/>
    </row>
    <row r="37" spans="1:20" x14ac:dyDescent="0.35">
      <c r="A37" s="251" t="s">
        <v>492</v>
      </c>
      <c r="B37" s="447" t="e">
        <f>VLOOKUP(A37,'sub_urbano_PIANO_INV-INFR'!F$41:G$54,2,FALSE)</f>
        <v>#N/A</v>
      </c>
      <c r="C37" s="112"/>
      <c r="D37" s="449"/>
      <c r="E37" s="443"/>
      <c r="F37" s="209"/>
      <c r="G37" s="228"/>
      <c r="H37" s="224"/>
      <c r="I37" s="218"/>
      <c r="J37" s="219"/>
      <c r="K37" s="216"/>
      <c r="L37" s="220"/>
      <c r="M37" s="243">
        <f t="shared" si="7"/>
        <v>0</v>
      </c>
      <c r="N37" s="211"/>
      <c r="O37" s="122"/>
      <c r="P37" s="208"/>
      <c r="Q37" s="122"/>
      <c r="R37" s="122"/>
      <c r="S37" s="208"/>
      <c r="T37" s="111"/>
    </row>
    <row r="38" spans="1:20" x14ac:dyDescent="0.35">
      <c r="A38" s="251" t="s">
        <v>493</v>
      </c>
      <c r="B38" s="447" t="e">
        <f>VLOOKUP(A38,'sub_urbano_PIANO_INV-INFR'!F$41:G$54,2,FALSE)</f>
        <v>#N/A</v>
      </c>
      <c r="C38" s="112"/>
      <c r="D38" s="449"/>
      <c r="E38" s="443"/>
      <c r="F38" s="209"/>
      <c r="G38" s="228"/>
      <c r="H38" s="224"/>
      <c r="I38" s="218"/>
      <c r="J38" s="219"/>
      <c r="K38" s="216"/>
      <c r="L38" s="220"/>
      <c r="M38" s="243">
        <f t="shared" si="7"/>
        <v>0</v>
      </c>
      <c r="N38" s="211"/>
      <c r="O38" s="122"/>
      <c r="P38" s="208"/>
      <c r="Q38" s="122"/>
      <c r="R38" s="122"/>
      <c r="S38" s="208"/>
      <c r="T38" s="111"/>
    </row>
    <row r="39" spans="1:20" x14ac:dyDescent="0.35">
      <c r="A39" s="251" t="s">
        <v>494</v>
      </c>
      <c r="B39" s="447" t="e">
        <f>VLOOKUP(A39,'sub_urbano_PIANO_INV-INFR'!F$41:G$54,2,FALSE)</f>
        <v>#N/A</v>
      </c>
      <c r="C39" s="112"/>
      <c r="D39" s="449"/>
      <c r="E39" s="443"/>
      <c r="F39" s="209"/>
      <c r="G39" s="228"/>
      <c r="H39" s="224"/>
      <c r="I39" s="218"/>
      <c r="J39" s="219"/>
      <c r="K39" s="216"/>
      <c r="L39" s="220"/>
      <c r="M39" s="243">
        <f t="shared" si="7"/>
        <v>0</v>
      </c>
      <c r="N39" s="211"/>
      <c r="O39" s="122"/>
      <c r="P39" s="208"/>
      <c r="Q39" s="122"/>
      <c r="R39" s="122"/>
      <c r="S39" s="208"/>
      <c r="T39" s="111"/>
    </row>
    <row r="40" spans="1:20" x14ac:dyDescent="0.35">
      <c r="A40" s="251" t="s">
        <v>516</v>
      </c>
      <c r="B40" s="447" t="e">
        <f>VLOOKUP(A40,'sub_urbano_PIANO_INV-INFR'!F$41:G$54,2,FALSE)</f>
        <v>#N/A</v>
      </c>
      <c r="C40" s="112"/>
      <c r="D40" s="449"/>
      <c r="E40" s="443"/>
      <c r="F40" s="209"/>
      <c r="G40" s="228"/>
      <c r="H40" s="224"/>
      <c r="I40" s="218"/>
      <c r="J40" s="219"/>
      <c r="K40" s="216"/>
      <c r="L40" s="220"/>
      <c r="M40" s="243">
        <f t="shared" si="7"/>
        <v>0</v>
      </c>
      <c r="N40" s="211"/>
      <c r="O40" s="122"/>
      <c r="P40" s="208"/>
      <c r="Q40" s="122"/>
      <c r="R40" s="122"/>
      <c r="S40" s="208"/>
      <c r="T40" s="111"/>
    </row>
    <row r="41" spans="1:20" x14ac:dyDescent="0.35">
      <c r="A41" s="251" t="s">
        <v>517</v>
      </c>
      <c r="B41" s="447" t="e">
        <f>VLOOKUP(A41,'sub_urbano_PIANO_INV-INFR'!F$41:G$54,2,FALSE)</f>
        <v>#N/A</v>
      </c>
      <c r="C41" s="112"/>
      <c r="D41" s="449"/>
      <c r="E41" s="443"/>
      <c r="F41" s="209"/>
      <c r="G41" s="228"/>
      <c r="H41" s="224"/>
      <c r="I41" s="218"/>
      <c r="J41" s="219"/>
      <c r="K41" s="216"/>
      <c r="L41" s="220"/>
      <c r="M41" s="243">
        <f t="shared" si="7"/>
        <v>0</v>
      </c>
      <c r="N41" s="211"/>
      <c r="O41" s="122"/>
      <c r="P41" s="208"/>
      <c r="Q41" s="122"/>
      <c r="R41" s="122"/>
      <c r="S41" s="208"/>
      <c r="T41" s="111"/>
    </row>
    <row r="42" spans="1:20" x14ac:dyDescent="0.35">
      <c r="A42" s="251" t="s">
        <v>518</v>
      </c>
      <c r="B42" s="447" t="e">
        <f>VLOOKUP(A42,'sub_urbano_PIANO_INV-INFR'!F$41:G$54,2,FALSE)</f>
        <v>#N/A</v>
      </c>
      <c r="C42" s="112"/>
      <c r="D42" s="449"/>
      <c r="E42" s="443"/>
      <c r="F42" s="209"/>
      <c r="G42" s="228"/>
      <c r="H42" s="224"/>
      <c r="I42" s="218"/>
      <c r="J42" s="219"/>
      <c r="K42" s="216"/>
      <c r="L42" s="220"/>
      <c r="M42" s="243">
        <f t="shared" si="7"/>
        <v>0</v>
      </c>
      <c r="N42" s="211"/>
      <c r="O42" s="122"/>
      <c r="P42" s="208"/>
      <c r="Q42" s="122"/>
      <c r="R42" s="122"/>
      <c r="S42" s="208"/>
      <c r="T42" s="111"/>
    </row>
    <row r="43" spans="1:20" ht="15" thickBot="1" x14ac:dyDescent="0.4">
      <c r="A43" s="251" t="s">
        <v>519</v>
      </c>
      <c r="B43" s="447" t="e">
        <f>VLOOKUP(A43,'sub_urbano_PIANO_INV-INFR'!F$41:G$54,2,FALSE)</f>
        <v>#N/A</v>
      </c>
      <c r="C43" s="112"/>
      <c r="D43" s="449"/>
      <c r="E43" s="224"/>
      <c r="F43" s="218"/>
      <c r="G43" s="228"/>
      <c r="H43" s="224"/>
      <c r="I43" s="218"/>
      <c r="J43" s="219"/>
      <c r="K43" s="216"/>
      <c r="L43" s="282"/>
      <c r="M43" s="283">
        <f t="shared" si="7"/>
        <v>0</v>
      </c>
      <c r="N43" s="284"/>
      <c r="O43" s="217"/>
      <c r="P43" s="272"/>
      <c r="Q43" s="217"/>
      <c r="R43" s="217"/>
      <c r="S43" s="272"/>
      <c r="T43" s="277"/>
    </row>
    <row r="44" spans="1:20" ht="15" thickBot="1" x14ac:dyDescent="0.4">
      <c r="A44" s="454"/>
      <c r="B44" s="455"/>
      <c r="C44" s="456" t="s">
        <v>350</v>
      </c>
      <c r="D44" s="457">
        <f>SUM(D32:D43)</f>
        <v>0</v>
      </c>
      <c r="E44" s="444"/>
      <c r="F44" s="279"/>
      <c r="G44" s="458">
        <f>SUM(G32:G43)</f>
        <v>0</v>
      </c>
      <c r="H44" s="452" t="s">
        <v>350</v>
      </c>
      <c r="I44" s="286"/>
      <c r="J44" s="278"/>
      <c r="K44" s="278">
        <f t="shared" ref="K44:L44" si="8">SUM(K32:K43)</f>
        <v>0</v>
      </c>
      <c r="L44" s="278">
        <f t="shared" si="8"/>
        <v>0</v>
      </c>
      <c r="M44" s="278">
        <f>SUM(M32:M43)</f>
        <v>0</v>
      </c>
      <c r="N44" s="285"/>
      <c r="O44" s="285"/>
      <c r="P44" s="278">
        <f>SUM(P32:P43)</f>
        <v>0</v>
      </c>
      <c r="Q44" s="279"/>
      <c r="R44" s="279"/>
      <c r="S44" s="278">
        <f>SUM(S32:S43)</f>
        <v>0</v>
      </c>
      <c r="T44" s="280"/>
    </row>
    <row r="45" spans="1:20" x14ac:dyDescent="0.35">
      <c r="G45" s="206"/>
    </row>
    <row r="46" spans="1:20" ht="15" thickBot="1" x14ac:dyDescent="0.4"/>
    <row r="47" spans="1:20" ht="53.25" customHeight="1" thickBot="1" x14ac:dyDescent="0.4">
      <c r="A47" s="1175" t="s">
        <v>6</v>
      </c>
      <c r="B47" s="1176"/>
      <c r="C47" s="1176"/>
      <c r="D47" s="1176"/>
      <c r="E47" s="1176"/>
      <c r="F47" s="1176"/>
      <c r="G47" s="1176"/>
      <c r="H47" s="1176"/>
      <c r="I47" s="1176"/>
      <c r="J47" s="1176"/>
      <c r="K47" s="1176"/>
      <c r="L47" s="1176"/>
      <c r="M47" s="1176"/>
      <c r="N47" s="1176"/>
      <c r="O47" s="1176"/>
      <c r="P47" s="1176"/>
      <c r="Q47" s="1176"/>
      <c r="R47" s="1176"/>
      <c r="S47" s="1176"/>
      <c r="T47" s="1177"/>
    </row>
  </sheetData>
  <sheetProtection algorithmName="SHA-512" hashValue="kbsHzMyzDTpZ2Pj/slrL6ifbWzW+yC4IOsMGGDHlgDQoG059ClQIhA7b4S1lsAccVoeia69w7xFcwaoK05ZOOQ==" saltValue="fhfcss54C5oCCZ5T2XCCSg==" spinCount="100000" sheet="1" objects="1" scenarios="1"/>
  <mergeCells count="27">
    <mergeCell ref="A9:C9"/>
    <mergeCell ref="D9:F9"/>
    <mergeCell ref="H7:J7"/>
    <mergeCell ref="H9:J9"/>
    <mergeCell ref="D11:F11"/>
    <mergeCell ref="H11:J11"/>
    <mergeCell ref="H6:K6"/>
    <mergeCell ref="M6:P6"/>
    <mergeCell ref="M7:O7"/>
    <mergeCell ref="M9:O9"/>
    <mergeCell ref="M11:O11"/>
    <mergeCell ref="A4:R4"/>
    <mergeCell ref="A2:X2"/>
    <mergeCell ref="A47:T47"/>
    <mergeCell ref="A6:C7"/>
    <mergeCell ref="D6:F7"/>
    <mergeCell ref="A11:C11"/>
    <mergeCell ref="D15:J15"/>
    <mergeCell ref="K15:Q15"/>
    <mergeCell ref="A29:T29"/>
    <mergeCell ref="R15:R16"/>
    <mergeCell ref="B30:B31"/>
    <mergeCell ref="A30:A31"/>
    <mergeCell ref="A15:A17"/>
    <mergeCell ref="B15:B17"/>
    <mergeCell ref="C15:C17"/>
    <mergeCell ref="A13:R13"/>
  </mergeCells>
  <dataValidations count="5">
    <dataValidation type="list" allowBlank="1" showInputMessage="1" showErrorMessage="1" sqref="R32:R43" xr:uid="{00000000-0002-0000-0E00-000000000000}">
      <formula1>"si,"</formula1>
    </dataValidation>
    <dataValidation type="list" allowBlank="1" showInputMessage="1" showErrorMessage="1" sqref="R18:R25 T32:T43" xr:uid="{00000000-0002-0000-0E00-000001000000}">
      <formula1>"si"</formula1>
    </dataValidation>
    <dataValidation type="list" allowBlank="1" showInputMessage="1" showErrorMessage="1" sqref="N32:N43" xr:uid="{00000000-0002-0000-0E00-000002000000}">
      <formula1>$B$18:$B$25</formula1>
    </dataValidation>
    <dataValidation allowBlank="1" showErrorMessage="1" sqref="K7:K12 P7:P11" xr:uid="{00000000-0002-0000-0E00-000003000000}"/>
    <dataValidation type="list" allowBlank="1" showInputMessage="1" showErrorMessage="1" sqref="A32:A43" xr:uid="{00000000-0002-0000-0E00-000004000000}">
      <formula1>$E$18:$E$31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5000000}">
          <x14:formula1>
            <xm:f>'sub_urbano_PIANO_INV-INFR'!$F$41:$F$54</xm:f>
          </x14:formula1>
          <xm:sqref>A18:A25</xm:sqref>
        </x14:dataValidation>
        <x14:dataValidation type="list" allowBlank="1" showInputMessage="1" showErrorMessage="1" prompt="Scegliere la regione beneficiaria dal menù a tendina_x000a_" xr:uid="{00000000-0002-0000-0E00-000006000000}">
          <x14:formula1>
            <xm:f>'DATI EROGAZIONI'!$A$2:$A$22</xm:f>
          </x14:formula1>
          <xm:sqref>D6:F7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CCFFFF"/>
  </sheetPr>
  <dimension ref="A1:AC47"/>
  <sheetViews>
    <sheetView topLeftCell="H34" workbookViewId="0">
      <selection activeCell="P9" sqref="P9"/>
    </sheetView>
  </sheetViews>
  <sheetFormatPr defaultColWidth="8.7265625" defaultRowHeight="14.5" x14ac:dyDescent="0.35"/>
  <cols>
    <col min="1" max="1" width="19.54296875" style="1" customWidth="1"/>
    <col min="2" max="2" width="31.453125" style="1" customWidth="1"/>
    <col min="3" max="3" width="25.269531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bestFit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31.453125" style="1" customWidth="1"/>
    <col min="21" max="16384" width="8.7265625" style="1"/>
  </cols>
  <sheetData>
    <row r="1" spans="1:29" customFormat="1" ht="15" thickBot="1" x14ac:dyDescent="0.4">
      <c r="A1" s="88"/>
      <c r="B1" s="33"/>
      <c r="C1" s="34"/>
      <c r="D1" s="35"/>
      <c r="E1" s="35"/>
      <c r="F1" s="35"/>
      <c r="G1" s="36"/>
      <c r="H1" s="37"/>
      <c r="I1" s="33"/>
      <c r="J1" s="33"/>
      <c r="K1" s="38"/>
      <c r="L1" s="38"/>
      <c r="M1" s="38"/>
      <c r="N1" s="38"/>
      <c r="O1" s="38"/>
      <c r="P1" s="34"/>
      <c r="Q1" s="33"/>
      <c r="R1" s="36"/>
      <c r="S1" s="33"/>
      <c r="T1" s="33"/>
      <c r="U1" s="33"/>
      <c r="V1" s="34"/>
      <c r="W1" s="34"/>
      <c r="X1" s="33"/>
      <c r="Y1" s="34"/>
      <c r="Z1" s="34"/>
      <c r="AA1" s="34"/>
      <c r="AB1" s="34"/>
      <c r="AC1" s="33"/>
    </row>
    <row r="2" spans="1:29" customFormat="1" ht="36.75" customHeight="1" thickBot="1" x14ac:dyDescent="0.4">
      <c r="A2" s="958" t="s">
        <v>0</v>
      </c>
      <c r="B2" s="959"/>
      <c r="C2" s="959"/>
      <c r="D2" s="959"/>
      <c r="E2" s="959"/>
      <c r="F2" s="959"/>
      <c r="G2" s="959"/>
      <c r="H2" s="959"/>
      <c r="I2" s="959"/>
      <c r="J2" s="959"/>
      <c r="K2" s="959"/>
      <c r="L2" s="959"/>
      <c r="M2" s="959"/>
      <c r="N2" s="959"/>
      <c r="O2" s="959"/>
      <c r="P2" s="959"/>
      <c r="Q2" s="959"/>
      <c r="R2" s="959"/>
      <c r="S2" s="959"/>
      <c r="T2" s="959"/>
      <c r="U2" s="959"/>
      <c r="V2" s="959"/>
      <c r="W2" s="959"/>
      <c r="X2" s="960"/>
      <c r="Y2" s="103"/>
      <c r="Z2" s="103"/>
      <c r="AA2" s="103"/>
      <c r="AB2" s="103"/>
      <c r="AC2" s="103"/>
    </row>
    <row r="3" spans="1:29" customFormat="1" ht="23" thickBot="1" x14ac:dyDescent="0.4">
      <c r="A3" s="80"/>
      <c r="B3" s="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customFormat="1" ht="18" customHeight="1" thickBot="1" x14ac:dyDescent="0.4">
      <c r="A4" s="816" t="s">
        <v>520</v>
      </c>
      <c r="B4" s="817"/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17"/>
      <c r="O4" s="817"/>
      <c r="P4" s="817"/>
      <c r="Q4" s="817"/>
      <c r="R4" s="870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</row>
    <row r="5" spans="1:29" customFormat="1" ht="18" thickBot="1" x14ac:dyDescent="0.4">
      <c r="A5" s="270"/>
      <c r="B5" s="62"/>
      <c r="C5" s="62"/>
      <c r="D5" s="62"/>
      <c r="E5" s="62"/>
      <c r="F5" s="62"/>
      <c r="G5" s="62"/>
      <c r="H5" s="62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</row>
    <row r="6" spans="1:29" customFormat="1" ht="28" thickBot="1" x14ac:dyDescent="0.4">
      <c r="A6" s="723" t="s">
        <v>521</v>
      </c>
      <c r="B6" s="724"/>
      <c r="C6" s="724"/>
      <c r="D6" s="1178" t="s">
        <v>522</v>
      </c>
      <c r="E6" s="1178"/>
      <c r="F6" s="1179"/>
      <c r="G6" s="29"/>
      <c r="H6" s="1206"/>
      <c r="I6" s="1206"/>
      <c r="J6" s="1206"/>
      <c r="K6" s="1206"/>
      <c r="L6" s="29"/>
      <c r="M6" s="1207" t="s">
        <v>467</v>
      </c>
      <c r="N6" s="1208"/>
      <c r="O6" s="1208"/>
      <c r="P6" s="120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29" customFormat="1" ht="15" customHeight="1" thickBot="1" x14ac:dyDescent="0.4">
      <c r="A7" s="729"/>
      <c r="B7" s="730"/>
      <c r="C7" s="730"/>
      <c r="D7" s="1180"/>
      <c r="E7" s="1180"/>
      <c r="F7" s="1181"/>
      <c r="G7" s="1"/>
      <c r="H7" s="1221"/>
      <c r="I7" s="1221"/>
      <c r="J7" s="1221"/>
      <c r="K7" s="467"/>
      <c r="L7" s="47"/>
      <c r="M7" s="1210" t="s">
        <v>468</v>
      </c>
      <c r="N7" s="1211"/>
      <c r="O7" s="1212"/>
      <c r="P7" s="269">
        <f>M44</f>
        <v>0</v>
      </c>
    </row>
    <row r="8" spans="1:29" customFormat="1" ht="12.75" customHeight="1" thickBot="1" x14ac:dyDescent="0.7">
      <c r="A8" s="24"/>
      <c r="B8" s="24"/>
      <c r="C8" s="24"/>
      <c r="D8" s="24"/>
      <c r="E8" s="25"/>
      <c r="F8" s="25"/>
      <c r="G8" s="1"/>
      <c r="H8" s="1"/>
      <c r="I8" s="25"/>
      <c r="J8" s="25"/>
      <c r="K8" s="25"/>
      <c r="L8" s="25"/>
      <c r="M8" s="80"/>
      <c r="N8" s="25"/>
      <c r="O8" s="25"/>
      <c r="P8" s="271"/>
      <c r="Q8" s="25"/>
      <c r="R8" s="25"/>
      <c r="S8" s="25"/>
      <c r="T8" s="25"/>
      <c r="U8" s="25"/>
      <c r="V8" s="26"/>
      <c r="W8" s="26"/>
      <c r="X8" s="26"/>
      <c r="Y8" s="9"/>
      <c r="Z8" s="27"/>
      <c r="AA8" s="28"/>
      <c r="AB8" s="28"/>
      <c r="AC8" s="28"/>
    </row>
    <row r="9" spans="1:29" customFormat="1" ht="38.5" customHeight="1" thickBot="1" x14ac:dyDescent="0.4">
      <c r="A9" s="1217" t="s">
        <v>169</v>
      </c>
      <c r="B9" s="1218"/>
      <c r="C9" s="1218"/>
      <c r="D9" s="1219">
        <f>'EXTRA-urbano_PIANO_INV-INFR '!G36</f>
        <v>0</v>
      </c>
      <c r="E9" s="1219"/>
      <c r="F9" s="1220"/>
      <c r="G9" s="1"/>
      <c r="H9" s="1216"/>
      <c r="I9" s="1216"/>
      <c r="J9" s="1216"/>
      <c r="K9" s="467"/>
      <c r="L9" s="100"/>
      <c r="M9" s="1213" t="s">
        <v>470</v>
      </c>
      <c r="N9" s="1214"/>
      <c r="O9" s="1215"/>
      <c r="P9" s="269">
        <f>S44</f>
        <v>0</v>
      </c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</row>
    <row r="10" spans="1:29" customFormat="1" ht="15" customHeight="1" thickBot="1" x14ac:dyDescent="0.4">
      <c r="G10" s="1"/>
      <c r="H10" s="1"/>
      <c r="K10" s="466"/>
      <c r="M10" s="82"/>
      <c r="N10" s="468"/>
      <c r="O10" s="468"/>
      <c r="P10" s="469"/>
    </row>
    <row r="11" spans="1:29" customFormat="1" ht="33.65" customHeight="1" thickBot="1" x14ac:dyDescent="0.4">
      <c r="A11" s="789" t="s">
        <v>4</v>
      </c>
      <c r="B11" s="790"/>
      <c r="C11" s="1182"/>
      <c r="D11" s="1222"/>
      <c r="E11" s="1222"/>
      <c r="F11" s="1223"/>
      <c r="G11" s="1"/>
      <c r="H11" s="1216"/>
      <c r="I11" s="1216"/>
      <c r="J11" s="1216"/>
      <c r="K11" s="467"/>
      <c r="L11" s="132"/>
      <c r="M11" s="1216"/>
      <c r="N11" s="1216"/>
      <c r="O11" s="1216"/>
      <c r="P11" s="467"/>
      <c r="Q11" s="132"/>
    </row>
    <row r="12" spans="1:29" ht="15" thickBot="1" x14ac:dyDescent="0.4"/>
    <row r="13" spans="1:29" ht="36.65" customHeight="1" thickBot="1" x14ac:dyDescent="0.4">
      <c r="A13" s="1039" t="s">
        <v>523</v>
      </c>
      <c r="B13" s="1040"/>
      <c r="C13" s="1040"/>
      <c r="D13" s="1040"/>
      <c r="E13" s="1040"/>
      <c r="F13" s="1040"/>
      <c r="G13" s="1040"/>
      <c r="H13" s="1040"/>
      <c r="I13" s="1040"/>
      <c r="J13" s="1040"/>
      <c r="K13" s="1040"/>
      <c r="L13" s="1040"/>
      <c r="M13" s="1040"/>
      <c r="N13" s="1040"/>
      <c r="O13" s="1040"/>
      <c r="P13" s="1040"/>
      <c r="Q13" s="1040"/>
      <c r="R13" s="1041"/>
      <c r="S13" s="287"/>
      <c r="T13" s="287"/>
    </row>
    <row r="14" spans="1:29" ht="15" thickBot="1" x14ac:dyDescent="0.4">
      <c r="K14" s="12"/>
    </row>
    <row r="15" spans="1:29" ht="16" customHeight="1" thickBot="1" x14ac:dyDescent="0.4">
      <c r="A15" s="1197" t="s">
        <v>472</v>
      </c>
      <c r="B15" s="1200" t="s">
        <v>473</v>
      </c>
      <c r="C15" s="1203" t="s">
        <v>474</v>
      </c>
      <c r="D15" s="1183" t="s">
        <v>475</v>
      </c>
      <c r="E15" s="1184"/>
      <c r="F15" s="1184"/>
      <c r="G15" s="1184"/>
      <c r="H15" s="1184"/>
      <c r="I15" s="1184"/>
      <c r="J15" s="1185"/>
      <c r="K15" s="1186" t="s">
        <v>476</v>
      </c>
      <c r="L15" s="1184"/>
      <c r="M15" s="1184"/>
      <c r="N15" s="1184"/>
      <c r="O15" s="1184"/>
      <c r="P15" s="1184"/>
      <c r="Q15" s="1185"/>
      <c r="R15" s="1191" t="s">
        <v>477</v>
      </c>
    </row>
    <row r="16" spans="1:29" ht="60.5" x14ac:dyDescent="0.35">
      <c r="A16" s="1198"/>
      <c r="B16" s="1201"/>
      <c r="C16" s="1204"/>
      <c r="D16" s="311" t="s">
        <v>478</v>
      </c>
      <c r="E16" s="236" t="s">
        <v>479</v>
      </c>
      <c r="F16" s="236" t="s">
        <v>480</v>
      </c>
      <c r="G16" s="236" t="s">
        <v>481</v>
      </c>
      <c r="H16" s="236" t="s">
        <v>475</v>
      </c>
      <c r="I16" s="236" t="s">
        <v>482</v>
      </c>
      <c r="J16" s="237" t="s">
        <v>483</v>
      </c>
      <c r="K16" s="238" t="s">
        <v>484</v>
      </c>
      <c r="L16" s="239" t="s">
        <v>485</v>
      </c>
      <c r="M16" s="239" t="s">
        <v>486</v>
      </c>
      <c r="N16" s="239" t="s">
        <v>487</v>
      </c>
      <c r="O16" s="239" t="s">
        <v>488</v>
      </c>
      <c r="P16" s="240" t="s">
        <v>482</v>
      </c>
      <c r="Q16" s="241" t="s">
        <v>483</v>
      </c>
      <c r="R16" s="1192"/>
    </row>
    <row r="17" spans="1:20" ht="15" thickBot="1" x14ac:dyDescent="0.4">
      <c r="A17" s="1199"/>
      <c r="B17" s="1202"/>
      <c r="C17" s="1205"/>
      <c r="D17" s="312" t="s">
        <v>423</v>
      </c>
      <c r="E17" s="247" t="s">
        <v>423</v>
      </c>
      <c r="F17" s="247" t="s">
        <v>423</v>
      </c>
      <c r="G17" s="247" t="s">
        <v>423</v>
      </c>
      <c r="H17" s="247" t="s">
        <v>423</v>
      </c>
      <c r="I17" s="247" t="s">
        <v>423</v>
      </c>
      <c r="J17" s="248" t="s">
        <v>423</v>
      </c>
      <c r="K17" s="249" t="s">
        <v>423</v>
      </c>
      <c r="L17" s="247" t="s">
        <v>423</v>
      </c>
      <c r="M17" s="247" t="s">
        <v>423</v>
      </c>
      <c r="N17" s="247" t="s">
        <v>423</v>
      </c>
      <c r="O17" s="247" t="s">
        <v>423</v>
      </c>
      <c r="P17" s="247" t="s">
        <v>423</v>
      </c>
      <c r="Q17" s="248" t="s">
        <v>423</v>
      </c>
      <c r="R17" s="298" t="s">
        <v>489</v>
      </c>
    </row>
    <row r="18" spans="1:20" x14ac:dyDescent="0.35">
      <c r="A18" s="251" t="s">
        <v>236</v>
      </c>
      <c r="B18" s="213"/>
      <c r="C18" s="308"/>
      <c r="D18" s="305"/>
      <c r="E18" s="220"/>
      <c r="F18" s="220"/>
      <c r="G18" s="220"/>
      <c r="H18" s="243">
        <f>G18+E18</f>
        <v>0</v>
      </c>
      <c r="I18" s="243">
        <f>H18*0.5%</f>
        <v>0</v>
      </c>
      <c r="J18" s="244">
        <f>H18-I18</f>
        <v>0</v>
      </c>
      <c r="K18" s="517"/>
      <c r="L18" s="518"/>
      <c r="M18" s="518"/>
      <c r="N18" s="518"/>
      <c r="O18" s="245">
        <f>N18+L18</f>
        <v>0</v>
      </c>
      <c r="P18" s="245">
        <f>O18*0.5%</f>
        <v>0</v>
      </c>
      <c r="Q18" s="246">
        <f>O18-P18</f>
        <v>0</v>
      </c>
      <c r="R18" s="299"/>
    </row>
    <row r="19" spans="1:20" x14ac:dyDescent="0.35">
      <c r="A19" s="221" t="s">
        <v>237</v>
      </c>
      <c r="B19" s="122"/>
      <c r="C19" s="309"/>
      <c r="D19" s="306"/>
      <c r="E19" s="208"/>
      <c r="F19" s="208"/>
      <c r="G19" s="208"/>
      <c r="H19" s="232">
        <f>G19+E19</f>
        <v>0</v>
      </c>
      <c r="I19" s="232">
        <f>H19*0.5%</f>
        <v>0</v>
      </c>
      <c r="J19" s="233">
        <f>H19-I19</f>
        <v>0</v>
      </c>
      <c r="K19" s="519"/>
      <c r="L19" s="520"/>
      <c r="M19" s="520"/>
      <c r="N19" s="520"/>
      <c r="O19" s="234">
        <f t="shared" ref="O19:O25" si="0">N19+L19</f>
        <v>0</v>
      </c>
      <c r="P19" s="234">
        <f t="shared" ref="P19:P25" si="1">O19*0.5%</f>
        <v>0</v>
      </c>
      <c r="Q19" s="235">
        <f t="shared" ref="Q19:Q25" si="2">O19-P19</f>
        <v>0</v>
      </c>
      <c r="R19" s="300"/>
    </row>
    <row r="20" spans="1:20" x14ac:dyDescent="0.35">
      <c r="A20" s="221" t="s">
        <v>238</v>
      </c>
      <c r="B20" s="122"/>
      <c r="C20" s="309"/>
      <c r="D20" s="306"/>
      <c r="E20" s="208"/>
      <c r="F20" s="208"/>
      <c r="G20" s="208"/>
      <c r="H20" s="232">
        <f t="shared" ref="H20:H25" si="3">G20+E20</f>
        <v>0</v>
      </c>
      <c r="I20" s="232">
        <f t="shared" ref="I20:I25" si="4">H20*0.5%</f>
        <v>0</v>
      </c>
      <c r="J20" s="233">
        <f t="shared" ref="J20:J25" si="5">H20-I20</f>
        <v>0</v>
      </c>
      <c r="K20" s="519"/>
      <c r="L20" s="520"/>
      <c r="M20" s="520"/>
      <c r="N20" s="520"/>
      <c r="O20" s="234">
        <f t="shared" si="0"/>
        <v>0</v>
      </c>
      <c r="P20" s="234">
        <f t="shared" si="1"/>
        <v>0</v>
      </c>
      <c r="Q20" s="235">
        <f t="shared" si="2"/>
        <v>0</v>
      </c>
      <c r="R20" s="300"/>
    </row>
    <row r="21" spans="1:20" x14ac:dyDescent="0.35">
      <c r="A21" s="221" t="s">
        <v>241</v>
      </c>
      <c r="B21" s="122"/>
      <c r="C21" s="309"/>
      <c r="D21" s="306"/>
      <c r="E21" s="208"/>
      <c r="F21" s="208"/>
      <c r="G21" s="208"/>
      <c r="H21" s="232">
        <f t="shared" si="3"/>
        <v>0</v>
      </c>
      <c r="I21" s="232">
        <f t="shared" si="4"/>
        <v>0</v>
      </c>
      <c r="J21" s="233">
        <f t="shared" si="5"/>
        <v>0</v>
      </c>
      <c r="K21" s="519"/>
      <c r="L21" s="520"/>
      <c r="M21" s="520"/>
      <c r="N21" s="520"/>
      <c r="O21" s="234">
        <f t="shared" si="0"/>
        <v>0</v>
      </c>
      <c r="P21" s="234">
        <f t="shared" si="1"/>
        <v>0</v>
      </c>
      <c r="Q21" s="235">
        <f t="shared" si="2"/>
        <v>0</v>
      </c>
      <c r="R21" s="300"/>
    </row>
    <row r="22" spans="1:20" x14ac:dyDescent="0.35">
      <c r="A22" s="221" t="s">
        <v>242</v>
      </c>
      <c r="B22" s="122"/>
      <c r="C22" s="309"/>
      <c r="D22" s="306"/>
      <c r="E22" s="208"/>
      <c r="F22" s="208"/>
      <c r="G22" s="208"/>
      <c r="H22" s="232">
        <f t="shared" si="3"/>
        <v>0</v>
      </c>
      <c r="I22" s="232">
        <f t="shared" si="4"/>
        <v>0</v>
      </c>
      <c r="J22" s="233">
        <f t="shared" si="5"/>
        <v>0</v>
      </c>
      <c r="K22" s="519"/>
      <c r="L22" s="520"/>
      <c r="M22" s="520"/>
      <c r="N22" s="520"/>
      <c r="O22" s="234">
        <f t="shared" si="0"/>
        <v>0</v>
      </c>
      <c r="P22" s="234">
        <f t="shared" si="1"/>
        <v>0</v>
      </c>
      <c r="Q22" s="235">
        <f t="shared" si="2"/>
        <v>0</v>
      </c>
      <c r="R22" s="300"/>
    </row>
    <row r="23" spans="1:20" x14ac:dyDescent="0.35">
      <c r="A23" s="221" t="s">
        <v>243</v>
      </c>
      <c r="B23" s="122"/>
      <c r="C23" s="309"/>
      <c r="D23" s="306"/>
      <c r="E23" s="208"/>
      <c r="F23" s="208"/>
      <c r="G23" s="208"/>
      <c r="H23" s="232">
        <f t="shared" si="3"/>
        <v>0</v>
      </c>
      <c r="I23" s="232">
        <f t="shared" si="4"/>
        <v>0</v>
      </c>
      <c r="J23" s="233">
        <f t="shared" si="5"/>
        <v>0</v>
      </c>
      <c r="K23" s="519"/>
      <c r="L23" s="520"/>
      <c r="M23" s="520"/>
      <c r="N23" s="520"/>
      <c r="O23" s="234">
        <f t="shared" si="0"/>
        <v>0</v>
      </c>
      <c r="P23" s="234">
        <f t="shared" si="1"/>
        <v>0</v>
      </c>
      <c r="Q23" s="235">
        <f t="shared" si="2"/>
        <v>0</v>
      </c>
      <c r="R23" s="300"/>
    </row>
    <row r="24" spans="1:20" x14ac:dyDescent="0.35">
      <c r="A24" s="221" t="s">
        <v>248</v>
      </c>
      <c r="B24" s="122"/>
      <c r="C24" s="309"/>
      <c r="D24" s="306"/>
      <c r="E24" s="208"/>
      <c r="F24" s="208"/>
      <c r="G24" s="208"/>
      <c r="H24" s="232">
        <f t="shared" si="3"/>
        <v>0</v>
      </c>
      <c r="I24" s="232">
        <f t="shared" si="4"/>
        <v>0</v>
      </c>
      <c r="J24" s="233">
        <f t="shared" si="5"/>
        <v>0</v>
      </c>
      <c r="K24" s="519"/>
      <c r="L24" s="520"/>
      <c r="M24" s="520"/>
      <c r="N24" s="520"/>
      <c r="O24" s="234">
        <f t="shared" si="0"/>
        <v>0</v>
      </c>
      <c r="P24" s="234">
        <f t="shared" si="1"/>
        <v>0</v>
      </c>
      <c r="Q24" s="235">
        <f t="shared" si="2"/>
        <v>0</v>
      </c>
      <c r="R24" s="300"/>
    </row>
    <row r="25" spans="1:20" ht="15" thickBot="1" x14ac:dyDescent="0.4">
      <c r="A25" s="362" t="s">
        <v>237</v>
      </c>
      <c r="B25" s="151"/>
      <c r="C25" s="310"/>
      <c r="D25" s="307"/>
      <c r="E25" s="272"/>
      <c r="F25" s="272"/>
      <c r="G25" s="272"/>
      <c r="H25" s="273">
        <f t="shared" si="3"/>
        <v>0</v>
      </c>
      <c r="I25" s="273">
        <f t="shared" si="4"/>
        <v>0</v>
      </c>
      <c r="J25" s="274">
        <f t="shared" si="5"/>
        <v>0</v>
      </c>
      <c r="K25" s="521"/>
      <c r="L25" s="522"/>
      <c r="M25" s="522"/>
      <c r="N25" s="522"/>
      <c r="O25" s="275">
        <f t="shared" si="0"/>
        <v>0</v>
      </c>
      <c r="P25" s="275">
        <f t="shared" si="1"/>
        <v>0</v>
      </c>
      <c r="Q25" s="276">
        <f t="shared" si="2"/>
        <v>0</v>
      </c>
      <c r="R25" s="301"/>
    </row>
    <row r="26" spans="1:20" ht="15" thickBot="1" x14ac:dyDescent="0.4">
      <c r="B26" s="526"/>
      <c r="C26" s="527" t="s">
        <v>56</v>
      </c>
      <c r="D26" s="528">
        <f>MAXA(D18:D25)</f>
        <v>0</v>
      </c>
      <c r="E26" s="528">
        <f t="shared" ref="E26:Q26" si="6">SUM(E18:E25)</f>
        <v>0</v>
      </c>
      <c r="F26" s="528">
        <f>MAXA(F18:F25)</f>
        <v>0</v>
      </c>
      <c r="G26" s="528">
        <f>SUM(G18:G25)</f>
        <v>0</v>
      </c>
      <c r="H26" s="528">
        <f>SUM(H18:H25)</f>
        <v>0</v>
      </c>
      <c r="I26" s="528">
        <f t="shared" si="6"/>
        <v>0</v>
      </c>
      <c r="J26" s="528">
        <f>SUM(J18:J25)</f>
        <v>0</v>
      </c>
      <c r="K26" s="528">
        <f>MAXA(K18:K25)</f>
        <v>0</v>
      </c>
      <c r="L26" s="528">
        <f t="shared" si="6"/>
        <v>0</v>
      </c>
      <c r="M26" s="528">
        <f>MAXA(M18:M25)</f>
        <v>0</v>
      </c>
      <c r="N26" s="528">
        <f t="shared" si="6"/>
        <v>0</v>
      </c>
      <c r="O26" s="528">
        <f t="shared" si="6"/>
        <v>0</v>
      </c>
      <c r="P26" s="528">
        <f t="shared" si="6"/>
        <v>0</v>
      </c>
      <c r="Q26" s="529">
        <f t="shared" si="6"/>
        <v>0</v>
      </c>
      <c r="R26" s="530"/>
    </row>
    <row r="28" spans="1:20" ht="15" thickBot="1" x14ac:dyDescent="0.4"/>
    <row r="29" spans="1:20" ht="15.75" customHeight="1" thickBot="1" x14ac:dyDescent="0.5">
      <c r="A29" s="1187" t="s">
        <v>495</v>
      </c>
      <c r="B29" s="1188"/>
      <c r="C29" s="1188"/>
      <c r="D29" s="1188"/>
      <c r="E29" s="1188"/>
      <c r="F29" s="1188"/>
      <c r="G29" s="1188"/>
      <c r="H29" s="1189"/>
      <c r="I29" s="1189"/>
      <c r="J29" s="1189"/>
      <c r="K29" s="1189"/>
      <c r="L29" s="1189"/>
      <c r="M29" s="1189"/>
      <c r="N29" s="1189"/>
      <c r="O29" s="1189"/>
      <c r="P29" s="1189"/>
      <c r="Q29" s="1189"/>
      <c r="R29" s="1189"/>
      <c r="S29" s="1189"/>
      <c r="T29" s="1190"/>
    </row>
    <row r="30" spans="1:20" ht="60" customHeight="1" x14ac:dyDescent="0.35">
      <c r="A30" s="1195" t="s">
        <v>472</v>
      </c>
      <c r="B30" s="1193" t="s">
        <v>496</v>
      </c>
      <c r="C30" s="453" t="s">
        <v>497</v>
      </c>
      <c r="D30" s="259" t="s">
        <v>498</v>
      </c>
      <c r="E30" s="439" t="s">
        <v>499</v>
      </c>
      <c r="F30" s="225" t="s">
        <v>500</v>
      </c>
      <c r="G30" s="226" t="s">
        <v>501</v>
      </c>
      <c r="H30" s="258" t="s">
        <v>502</v>
      </c>
      <c r="I30" s="259" t="s">
        <v>500</v>
      </c>
      <c r="J30" s="259" t="s">
        <v>503</v>
      </c>
      <c r="K30" s="260" t="s">
        <v>501</v>
      </c>
      <c r="L30" s="259" t="s">
        <v>504</v>
      </c>
      <c r="M30" s="260" t="s">
        <v>505</v>
      </c>
      <c r="N30" s="259" t="s">
        <v>506</v>
      </c>
      <c r="O30" s="260" t="s">
        <v>507</v>
      </c>
      <c r="P30" s="260" t="s">
        <v>508</v>
      </c>
      <c r="Q30" s="260" t="s">
        <v>509</v>
      </c>
      <c r="R30" s="261" t="s">
        <v>510</v>
      </c>
      <c r="S30" s="261" t="s">
        <v>511</v>
      </c>
      <c r="T30" s="261" t="s">
        <v>512</v>
      </c>
    </row>
    <row r="31" spans="1:20" ht="15" thickBot="1" x14ac:dyDescent="0.4">
      <c r="A31" s="1196"/>
      <c r="B31" s="1194"/>
      <c r="C31" s="445" t="s">
        <v>513</v>
      </c>
      <c r="D31" s="446" t="s">
        <v>423</v>
      </c>
      <c r="E31" s="440" t="s">
        <v>514</v>
      </c>
      <c r="F31" s="189" t="s">
        <v>515</v>
      </c>
      <c r="G31" s="204" t="s">
        <v>423</v>
      </c>
      <c r="H31" s="262" t="s">
        <v>514</v>
      </c>
      <c r="I31" s="263"/>
      <c r="J31" s="263"/>
      <c r="K31" s="204" t="s">
        <v>423</v>
      </c>
      <c r="L31" s="204" t="s">
        <v>423</v>
      </c>
      <c r="M31" s="204" t="s">
        <v>423</v>
      </c>
      <c r="N31" s="263"/>
      <c r="O31" s="204" t="s">
        <v>425</v>
      </c>
      <c r="P31" s="204" t="s">
        <v>423</v>
      </c>
      <c r="Q31" s="264" t="s">
        <v>425</v>
      </c>
      <c r="R31" s="265" t="s">
        <v>489</v>
      </c>
      <c r="S31" s="204" t="s">
        <v>423</v>
      </c>
      <c r="T31" s="204" t="s">
        <v>489</v>
      </c>
    </row>
    <row r="32" spans="1:20" x14ac:dyDescent="0.35">
      <c r="A32" s="221" t="s">
        <v>237</v>
      </c>
      <c r="B32" s="447" t="str">
        <f>VLOOKUP(A32,'EXTRA-urbano_PIANO_INV-INFR '!$D$40:$H$54,2,FALSE)</f>
        <v>Categoria scorporabile (specificare)</v>
      </c>
      <c r="C32" s="448"/>
      <c r="D32" s="449"/>
      <c r="E32" s="441"/>
      <c r="F32" s="252"/>
      <c r="G32" s="253"/>
      <c r="H32" s="254"/>
      <c r="I32" s="255"/>
      <c r="J32" s="256"/>
      <c r="K32" s="242"/>
      <c r="L32" s="220"/>
      <c r="M32" s="243">
        <f>K32+L32</f>
        <v>0</v>
      </c>
      <c r="N32" s="257"/>
      <c r="O32" s="257"/>
      <c r="P32" s="212"/>
      <c r="Q32" s="213"/>
      <c r="R32" s="213"/>
      <c r="S32" s="208"/>
      <c r="T32" s="110"/>
    </row>
    <row r="33" spans="1:20" x14ac:dyDescent="0.35">
      <c r="A33" s="221" t="s">
        <v>237</v>
      </c>
      <c r="B33" s="447" t="str">
        <f>VLOOKUP(A33,'EXTRA-urbano_PIANO_INV-INFR '!$D$40:$H$54,2,FALSE)</f>
        <v>Categoria scorporabile (specificare)</v>
      </c>
      <c r="C33" s="450"/>
      <c r="D33" s="451"/>
      <c r="E33" s="442"/>
      <c r="F33" s="214"/>
      <c r="G33" s="227"/>
      <c r="H33" s="223"/>
      <c r="I33" s="209"/>
      <c r="J33" s="210"/>
      <c r="K33" s="207"/>
      <c r="L33" s="208"/>
      <c r="M33" s="243">
        <f t="shared" ref="M33:M43" si="7">K33+L33</f>
        <v>0</v>
      </c>
      <c r="N33" s="211"/>
      <c r="O33" s="211"/>
      <c r="P33" s="215"/>
      <c r="Q33" s="122"/>
      <c r="R33" s="122"/>
      <c r="S33" s="208"/>
      <c r="T33" s="110"/>
    </row>
    <row r="34" spans="1:20" x14ac:dyDescent="0.35">
      <c r="A34" s="221" t="s">
        <v>237</v>
      </c>
      <c r="B34" s="447" t="str">
        <f>VLOOKUP(A34,'EXTRA-urbano_PIANO_INV-INFR '!$D$40:$H$54,2,FALSE)</f>
        <v>Categoria scorporabile (specificare)</v>
      </c>
      <c r="C34" s="112"/>
      <c r="D34" s="449"/>
      <c r="E34" s="443"/>
      <c r="F34" s="209"/>
      <c r="G34" s="228"/>
      <c r="H34" s="224"/>
      <c r="I34" s="218"/>
      <c r="J34" s="219"/>
      <c r="K34" s="216"/>
      <c r="L34" s="220"/>
      <c r="M34" s="243">
        <f t="shared" si="7"/>
        <v>0</v>
      </c>
      <c r="N34" s="211"/>
      <c r="O34" s="122"/>
      <c r="P34" s="208"/>
      <c r="Q34" s="122"/>
      <c r="R34" s="122"/>
      <c r="S34" s="208"/>
      <c r="T34" s="111"/>
    </row>
    <row r="35" spans="1:20" x14ac:dyDescent="0.35">
      <c r="A35" s="221" t="s">
        <v>242</v>
      </c>
      <c r="B35" s="447" t="str">
        <f>VLOOKUP(A35,'EXTRA-urbano_PIANO_INV-INFR '!$D$40:$H$54,2,FALSE)</f>
        <v>SPECIFICARE______</v>
      </c>
      <c r="C35" s="112"/>
      <c r="D35" s="449"/>
      <c r="E35" s="443"/>
      <c r="F35" s="209"/>
      <c r="G35" s="228"/>
      <c r="H35" s="224"/>
      <c r="I35" s="218"/>
      <c r="J35" s="219"/>
      <c r="K35" s="216"/>
      <c r="L35" s="220"/>
      <c r="M35" s="243">
        <f t="shared" si="7"/>
        <v>0</v>
      </c>
      <c r="N35" s="211"/>
      <c r="O35" s="122"/>
      <c r="P35" s="208"/>
      <c r="Q35" s="122"/>
      <c r="R35" s="122"/>
      <c r="S35" s="208"/>
      <c r="T35" s="111"/>
    </row>
    <row r="36" spans="1:20" x14ac:dyDescent="0.35">
      <c r="A36" s="221" t="s">
        <v>242</v>
      </c>
      <c r="B36" s="447" t="str">
        <f>VLOOKUP(A36,'EXTRA-urbano_PIANO_INV-INFR '!$D$40:$H$54,2,FALSE)</f>
        <v>SPECIFICARE______</v>
      </c>
      <c r="C36" s="112"/>
      <c r="D36" s="449"/>
      <c r="E36" s="443"/>
      <c r="F36" s="209"/>
      <c r="G36" s="228"/>
      <c r="H36" s="224"/>
      <c r="I36" s="218"/>
      <c r="J36" s="219"/>
      <c r="K36" s="216"/>
      <c r="L36" s="220"/>
      <c r="M36" s="243">
        <f t="shared" si="7"/>
        <v>0</v>
      </c>
      <c r="N36" s="211"/>
      <c r="O36" s="122"/>
      <c r="P36" s="208"/>
      <c r="Q36" s="122"/>
      <c r="R36" s="122"/>
      <c r="S36" s="208"/>
      <c r="T36" s="111"/>
    </row>
    <row r="37" spans="1:20" x14ac:dyDescent="0.35">
      <c r="A37" s="221" t="s">
        <v>243</v>
      </c>
      <c r="B37" s="447" t="str">
        <f>VLOOKUP(A37,'EXTRA-urbano_PIANO_INV-INFR '!$D$40:$H$54,2,FALSE)</f>
        <v>SPECIFICARE______</v>
      </c>
      <c r="C37" s="112"/>
      <c r="D37" s="449"/>
      <c r="E37" s="443"/>
      <c r="F37" s="209"/>
      <c r="G37" s="228"/>
      <c r="H37" s="224"/>
      <c r="I37" s="218"/>
      <c r="J37" s="219"/>
      <c r="K37" s="216"/>
      <c r="L37" s="220"/>
      <c r="M37" s="243">
        <f t="shared" si="7"/>
        <v>0</v>
      </c>
      <c r="N37" s="211"/>
      <c r="O37" s="122"/>
      <c r="P37" s="208"/>
      <c r="Q37" s="122"/>
      <c r="R37" s="122"/>
      <c r="S37" s="208"/>
      <c r="T37" s="111"/>
    </row>
    <row r="38" spans="1:20" x14ac:dyDescent="0.35">
      <c r="A38" s="221" t="s">
        <v>242</v>
      </c>
      <c r="B38" s="447" t="str">
        <f>VLOOKUP(A38,'EXTRA-urbano_PIANO_INV-INFR '!$D$40:$H$54,2,FALSE)</f>
        <v>SPECIFICARE______</v>
      </c>
      <c r="C38" s="112"/>
      <c r="D38" s="449"/>
      <c r="E38" s="443"/>
      <c r="F38" s="209"/>
      <c r="G38" s="228"/>
      <c r="H38" s="224"/>
      <c r="I38" s="218"/>
      <c r="J38" s="219"/>
      <c r="K38" s="216"/>
      <c r="L38" s="220"/>
      <c r="M38" s="243">
        <f t="shared" si="7"/>
        <v>0</v>
      </c>
      <c r="N38" s="211"/>
      <c r="O38" s="122"/>
      <c r="P38" s="208"/>
      <c r="Q38" s="122"/>
      <c r="R38" s="122"/>
      <c r="S38" s="208"/>
      <c r="T38" s="111"/>
    </row>
    <row r="39" spans="1:20" x14ac:dyDescent="0.35">
      <c r="A39" s="221" t="s">
        <v>243</v>
      </c>
      <c r="B39" s="447" t="str">
        <f>VLOOKUP(A39,'EXTRA-urbano_PIANO_INV-INFR '!$D$40:$H$54,2,FALSE)</f>
        <v>SPECIFICARE______</v>
      </c>
      <c r="C39" s="112"/>
      <c r="D39" s="449"/>
      <c r="E39" s="443"/>
      <c r="F39" s="209"/>
      <c r="G39" s="228"/>
      <c r="H39" s="224"/>
      <c r="I39" s="218"/>
      <c r="J39" s="219"/>
      <c r="K39" s="216"/>
      <c r="L39" s="220"/>
      <c r="M39" s="243">
        <f t="shared" si="7"/>
        <v>0</v>
      </c>
      <c r="N39" s="211"/>
      <c r="O39" s="122"/>
      <c r="P39" s="208"/>
      <c r="Q39" s="122"/>
      <c r="R39" s="122"/>
      <c r="S39" s="208"/>
      <c r="T39" s="111"/>
    </row>
    <row r="40" spans="1:20" x14ac:dyDescent="0.35">
      <c r="A40" s="221" t="s">
        <v>238</v>
      </c>
      <c r="B40" s="447" t="str">
        <f>VLOOKUP(A40,'EXTRA-urbano_PIANO_INV-INFR '!$D$40:$H$54,2,FALSE)</f>
        <v>oneri per la sicurezza</v>
      </c>
      <c r="C40" s="112"/>
      <c r="D40" s="449"/>
      <c r="E40" s="443"/>
      <c r="F40" s="209"/>
      <c r="G40" s="228"/>
      <c r="H40" s="224"/>
      <c r="I40" s="218"/>
      <c r="J40" s="219"/>
      <c r="K40" s="216"/>
      <c r="L40" s="220"/>
      <c r="M40" s="243">
        <f t="shared" si="7"/>
        <v>0</v>
      </c>
      <c r="N40" s="211"/>
      <c r="O40" s="122"/>
      <c r="P40" s="208"/>
      <c r="Q40" s="122"/>
      <c r="R40" s="122"/>
      <c r="S40" s="208"/>
      <c r="T40" s="111"/>
    </row>
    <row r="41" spans="1:20" x14ac:dyDescent="0.35">
      <c r="A41" s="221" t="s">
        <v>242</v>
      </c>
      <c r="B41" s="447" t="str">
        <f>VLOOKUP(A41,'EXTRA-urbano_PIANO_INV-INFR '!$D$40:$H$54,2,FALSE)</f>
        <v>SPECIFICARE______</v>
      </c>
      <c r="C41" s="112"/>
      <c r="D41" s="449"/>
      <c r="E41" s="443"/>
      <c r="F41" s="209"/>
      <c r="G41" s="228"/>
      <c r="H41" s="224"/>
      <c r="I41" s="218"/>
      <c r="J41" s="219"/>
      <c r="K41" s="216"/>
      <c r="L41" s="220"/>
      <c r="M41" s="243">
        <f t="shared" si="7"/>
        <v>0</v>
      </c>
      <c r="N41" s="211"/>
      <c r="O41" s="122"/>
      <c r="P41" s="208"/>
      <c r="Q41" s="122"/>
      <c r="R41" s="122"/>
      <c r="S41" s="208"/>
      <c r="T41" s="111"/>
    </row>
    <row r="42" spans="1:20" x14ac:dyDescent="0.35">
      <c r="A42" s="221" t="s">
        <v>242</v>
      </c>
      <c r="B42" s="447" t="str">
        <f>VLOOKUP(A42,'EXTRA-urbano_PIANO_INV-INFR '!$D$40:$H$54,2,FALSE)</f>
        <v>SPECIFICARE______</v>
      </c>
      <c r="C42" s="112"/>
      <c r="D42" s="449"/>
      <c r="E42" s="443"/>
      <c r="F42" s="209"/>
      <c r="G42" s="228"/>
      <c r="H42" s="224"/>
      <c r="I42" s="218"/>
      <c r="J42" s="219"/>
      <c r="K42" s="216"/>
      <c r="L42" s="220"/>
      <c r="M42" s="243">
        <f t="shared" si="7"/>
        <v>0</v>
      </c>
      <c r="N42" s="211"/>
      <c r="O42" s="122"/>
      <c r="P42" s="208"/>
      <c r="Q42" s="122"/>
      <c r="R42" s="122"/>
      <c r="S42" s="208"/>
      <c r="T42" s="111"/>
    </row>
    <row r="43" spans="1:20" ht="15" thickBot="1" x14ac:dyDescent="0.4">
      <c r="A43" s="221" t="s">
        <v>242</v>
      </c>
      <c r="B43" s="447" t="str">
        <f>VLOOKUP(A43,'EXTRA-urbano_PIANO_INV-INFR '!$D$40:$H$54,2,FALSE)</f>
        <v>SPECIFICARE______</v>
      </c>
      <c r="C43" s="112"/>
      <c r="D43" s="449"/>
      <c r="E43" s="224"/>
      <c r="F43" s="218"/>
      <c r="G43" s="228"/>
      <c r="H43" s="224"/>
      <c r="I43" s="218"/>
      <c r="J43" s="219"/>
      <c r="K43" s="216"/>
      <c r="L43" s="282"/>
      <c r="M43" s="283">
        <f t="shared" si="7"/>
        <v>0</v>
      </c>
      <c r="N43" s="284"/>
      <c r="O43" s="217"/>
      <c r="P43" s="272"/>
      <c r="Q43" s="217"/>
      <c r="R43" s="217"/>
      <c r="S43" s="272"/>
      <c r="T43" s="277"/>
    </row>
    <row r="44" spans="1:20" ht="15" thickBot="1" x14ac:dyDescent="0.4">
      <c r="A44" s="454"/>
      <c r="B44" s="455"/>
      <c r="C44" s="456" t="s">
        <v>350</v>
      </c>
      <c r="D44" s="457">
        <f>SUM(D32:D43)</f>
        <v>0</v>
      </c>
      <c r="E44" s="444"/>
      <c r="F44" s="279"/>
      <c r="G44" s="458">
        <f>SUM(G32:G43)</f>
        <v>0</v>
      </c>
      <c r="H44" s="452" t="s">
        <v>350</v>
      </c>
      <c r="I44" s="286"/>
      <c r="J44" s="278"/>
      <c r="K44" s="278">
        <f t="shared" ref="K44:L44" si="8">SUM(K32:K43)</f>
        <v>0</v>
      </c>
      <c r="L44" s="278">
        <f t="shared" si="8"/>
        <v>0</v>
      </c>
      <c r="M44" s="278">
        <f>SUM(M32:M43)</f>
        <v>0</v>
      </c>
      <c r="N44" s="285"/>
      <c r="O44" s="285"/>
      <c r="P44" s="278">
        <f>SUM(P32:P43)</f>
        <v>0</v>
      </c>
      <c r="Q44" s="279"/>
      <c r="R44" s="279"/>
      <c r="S44" s="278">
        <f>SUM(S32:S43)</f>
        <v>0</v>
      </c>
      <c r="T44" s="280"/>
    </row>
    <row r="45" spans="1:20" x14ac:dyDescent="0.35">
      <c r="G45" s="206"/>
    </row>
    <row r="46" spans="1:20" ht="15" thickBot="1" x14ac:dyDescent="0.4"/>
    <row r="47" spans="1:20" ht="53.25" customHeight="1" thickBot="1" x14ac:dyDescent="0.4">
      <c r="A47" s="1175" t="s">
        <v>6</v>
      </c>
      <c r="B47" s="1176"/>
      <c r="C47" s="1176"/>
      <c r="D47" s="1176"/>
      <c r="E47" s="1176"/>
      <c r="F47" s="1176"/>
      <c r="G47" s="1176"/>
      <c r="H47" s="1176"/>
      <c r="I47" s="1176"/>
      <c r="J47" s="1176"/>
      <c r="K47" s="1176"/>
      <c r="L47" s="1176"/>
      <c r="M47" s="1176"/>
      <c r="N47" s="1176"/>
      <c r="O47" s="1176"/>
      <c r="P47" s="1176"/>
      <c r="Q47" s="1176"/>
      <c r="R47" s="1176"/>
      <c r="S47" s="1176"/>
      <c r="T47" s="1177"/>
    </row>
  </sheetData>
  <sheetProtection algorithmName="SHA-512" hashValue="xusQJiTQnRXw4IBZ1dJ1hXOFyL/y6Ugv1vPwAcOyhr+9sRkJ/gXHVrHOeFdulND9AanwbtubZc0mtfuqP4hoGA==" saltValue="Gv+w1Zucm14Q0PROm4o+ng==" spinCount="100000" sheet="1" objects="1" scenarios="1"/>
  <mergeCells count="27">
    <mergeCell ref="A2:X2"/>
    <mergeCell ref="A9:C9"/>
    <mergeCell ref="D9:F9"/>
    <mergeCell ref="H9:J9"/>
    <mergeCell ref="M9:O9"/>
    <mergeCell ref="A4:R4"/>
    <mergeCell ref="A6:C7"/>
    <mergeCell ref="D6:F7"/>
    <mergeCell ref="H6:K6"/>
    <mergeCell ref="M6:P6"/>
    <mergeCell ref="H7:J7"/>
    <mergeCell ref="M7:O7"/>
    <mergeCell ref="A11:C11"/>
    <mergeCell ref="D11:F11"/>
    <mergeCell ref="H11:J11"/>
    <mergeCell ref="M11:O11"/>
    <mergeCell ref="A29:T29"/>
    <mergeCell ref="A30:A31"/>
    <mergeCell ref="B30:B31"/>
    <mergeCell ref="A47:T47"/>
    <mergeCell ref="A13:R13"/>
    <mergeCell ref="A15:A17"/>
    <mergeCell ref="B15:B17"/>
    <mergeCell ref="C15:C17"/>
    <mergeCell ref="D15:J15"/>
    <mergeCell ref="K15:Q15"/>
    <mergeCell ref="R15:R16"/>
  </mergeCells>
  <dataValidations count="4">
    <dataValidation allowBlank="1" showErrorMessage="1" sqref="K7:K12 P7:P11" xr:uid="{00000000-0002-0000-0F00-000000000000}"/>
    <dataValidation type="list" allowBlank="1" showInputMessage="1" showErrorMessage="1" sqref="N32:N43" xr:uid="{00000000-0002-0000-0F00-000001000000}">
      <formula1>$B$18:$B$25</formula1>
    </dataValidation>
    <dataValidation type="list" allowBlank="1" showInputMessage="1" showErrorMessage="1" sqref="R18:R25 T32:T43" xr:uid="{00000000-0002-0000-0F00-000002000000}">
      <formula1>"si"</formula1>
    </dataValidation>
    <dataValidation type="list" allowBlank="1" showInputMessage="1" showErrorMessage="1" sqref="R32:R43" xr:uid="{00000000-0002-0000-0F00-000003000000}">
      <formula1>"si,"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 beneficiaria dal menù a tendina_x000a_" xr:uid="{00000000-0002-0000-0F00-000004000000}">
          <x14:formula1>
            <xm:f>'DATI EROGAZIONI'!$A$2:$A$20</xm:f>
          </x14:formula1>
          <xm:sqref>D6:F7</xm:sqref>
        </x14:dataValidation>
        <x14:dataValidation type="list" allowBlank="1" showInputMessage="1" showErrorMessage="1" xr:uid="{00000000-0002-0000-0F00-000005000000}">
          <x14:formula1>
            <xm:f>'EXTRA-urbano_PIANO_INV-INFR '!$D$40:$D$53</xm:f>
          </x14:formula1>
          <xm:sqref>A32:A43 A18:A25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9FFCC"/>
  </sheetPr>
  <dimension ref="A1:AC46"/>
  <sheetViews>
    <sheetView topLeftCell="A29" workbookViewId="0">
      <selection activeCell="A32" sqref="A32:A43"/>
    </sheetView>
  </sheetViews>
  <sheetFormatPr defaultColWidth="8.7265625" defaultRowHeight="14.5" x14ac:dyDescent="0.35"/>
  <cols>
    <col min="1" max="1" width="16.26953125" style="1" customWidth="1"/>
    <col min="2" max="2" width="32.54296875" style="1" bestFit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1.81640625" style="1" customWidth="1"/>
    <col min="21" max="16384" width="8.7265625" style="1"/>
  </cols>
  <sheetData>
    <row r="1" spans="1:29" customFormat="1" ht="15" thickBot="1" x14ac:dyDescent="0.4">
      <c r="A1" s="88"/>
      <c r="B1" s="33"/>
      <c r="C1" s="34"/>
      <c r="D1" s="35"/>
      <c r="E1" s="35"/>
      <c r="F1" s="35"/>
      <c r="G1" s="36"/>
      <c r="H1" s="37"/>
      <c r="I1" s="33"/>
      <c r="J1" s="33"/>
      <c r="K1" s="38"/>
      <c r="L1" s="38"/>
      <c r="M1" s="38"/>
      <c r="N1" s="38"/>
      <c r="O1" s="38"/>
      <c r="P1" s="34"/>
      <c r="Q1" s="33"/>
      <c r="R1" s="36"/>
      <c r="S1" s="33"/>
      <c r="T1" s="33"/>
      <c r="U1" s="33"/>
      <c r="V1" s="34"/>
      <c r="W1" s="34"/>
      <c r="X1" s="33"/>
      <c r="Y1" s="34"/>
      <c r="Z1" s="34"/>
      <c r="AA1" s="34"/>
      <c r="AB1" s="34"/>
      <c r="AC1" s="33"/>
    </row>
    <row r="2" spans="1:29" customFormat="1" ht="36.75" customHeight="1" thickBot="1" x14ac:dyDescent="0.4">
      <c r="A2" s="958" t="s">
        <v>0</v>
      </c>
      <c r="B2" s="959"/>
      <c r="C2" s="959"/>
      <c r="D2" s="959"/>
      <c r="E2" s="959"/>
      <c r="F2" s="959"/>
      <c r="G2" s="959"/>
      <c r="H2" s="959"/>
      <c r="I2" s="959"/>
      <c r="J2" s="959"/>
      <c r="K2" s="959"/>
      <c r="L2" s="959"/>
      <c r="M2" s="959"/>
      <c r="N2" s="959"/>
      <c r="O2" s="959"/>
      <c r="P2" s="959"/>
      <c r="Q2" s="959"/>
      <c r="R2" s="959"/>
      <c r="S2" s="959"/>
      <c r="T2" s="959"/>
      <c r="U2" s="959"/>
      <c r="V2" s="959"/>
      <c r="W2" s="959"/>
      <c r="X2" s="960"/>
      <c r="Y2" s="103"/>
      <c r="Z2" s="103"/>
      <c r="AA2" s="103"/>
      <c r="AB2" s="103"/>
      <c r="AC2" s="103"/>
    </row>
    <row r="3" spans="1:29" customFormat="1" ht="23" thickBot="1" x14ac:dyDescent="0.4">
      <c r="A3" s="80"/>
      <c r="B3" s="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customFormat="1" ht="18" thickBot="1" x14ac:dyDescent="0.4">
      <c r="A4" s="816" t="s">
        <v>524</v>
      </c>
      <c r="B4" s="817"/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17"/>
      <c r="O4" s="817"/>
      <c r="P4" s="817"/>
      <c r="Q4" s="817"/>
      <c r="R4" s="870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</row>
    <row r="5" spans="1:29" customFormat="1" ht="18" thickBot="1" x14ac:dyDescent="0.4">
      <c r="A5" s="270"/>
      <c r="B5" s="62"/>
      <c r="C5" s="62"/>
      <c r="D5" s="62"/>
      <c r="E5" s="62"/>
      <c r="F5" s="62"/>
      <c r="G5" s="62"/>
      <c r="H5" s="62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</row>
    <row r="6" spans="1:29" customFormat="1" ht="28" thickBot="1" x14ac:dyDescent="0.4">
      <c r="A6" s="723" t="s">
        <v>525</v>
      </c>
      <c r="B6" s="724"/>
      <c r="C6" s="724"/>
      <c r="D6" s="1178" t="s">
        <v>522</v>
      </c>
      <c r="E6" s="1178"/>
      <c r="F6" s="1179"/>
      <c r="G6" s="29"/>
      <c r="H6" s="1206"/>
      <c r="I6" s="1206"/>
      <c r="J6" s="1206"/>
      <c r="K6" s="1206"/>
      <c r="L6" s="29"/>
      <c r="M6" s="1207" t="s">
        <v>467</v>
      </c>
      <c r="N6" s="1208"/>
      <c r="O6" s="1208"/>
      <c r="P6" s="120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29" customFormat="1" ht="15" customHeight="1" thickBot="1" x14ac:dyDescent="0.4">
      <c r="A7" s="729"/>
      <c r="B7" s="730"/>
      <c r="C7" s="730"/>
      <c r="D7" s="1180"/>
      <c r="E7" s="1180"/>
      <c r="F7" s="1181"/>
      <c r="G7" s="1"/>
      <c r="H7" s="1221"/>
      <c r="I7" s="1221"/>
      <c r="J7" s="1221"/>
      <c r="K7" s="467"/>
      <c r="L7" s="47"/>
      <c r="M7" s="1210" t="s">
        <v>468</v>
      </c>
      <c r="N7" s="1211"/>
      <c r="O7" s="1212"/>
      <c r="P7" s="269">
        <f>M44</f>
        <v>0</v>
      </c>
    </row>
    <row r="8" spans="1:29" customFormat="1" ht="12.75" customHeight="1" thickBot="1" x14ac:dyDescent="0.7">
      <c r="A8" s="24"/>
      <c r="B8" s="24"/>
      <c r="C8" s="24"/>
      <c r="D8" s="24"/>
      <c r="E8" s="25"/>
      <c r="F8" s="25"/>
      <c r="G8" s="1"/>
      <c r="H8" s="1"/>
      <c r="I8" s="25"/>
      <c r="J8" s="25"/>
      <c r="K8" s="25"/>
      <c r="L8" s="25"/>
      <c r="M8" s="80"/>
      <c r="N8" s="25"/>
      <c r="O8" s="25"/>
      <c r="P8" s="271"/>
      <c r="Q8" s="25"/>
      <c r="R8" s="25"/>
      <c r="S8" s="25"/>
      <c r="T8" s="25"/>
      <c r="U8" s="25"/>
      <c r="V8" s="26"/>
      <c r="W8" s="26"/>
      <c r="X8" s="26"/>
      <c r="Y8" s="9"/>
      <c r="Z8" s="27"/>
      <c r="AA8" s="28"/>
      <c r="AB8" s="28"/>
      <c r="AC8" s="28"/>
    </row>
    <row r="9" spans="1:29" customFormat="1" ht="16" thickBot="1" x14ac:dyDescent="0.4">
      <c r="A9" s="1217" t="s">
        <v>169</v>
      </c>
      <c r="B9" s="1218"/>
      <c r="C9" s="1218"/>
      <c r="D9" s="1219" t="str">
        <f>'sub_urbano_PIANO_INV-INFR'!I64</f>
        <v/>
      </c>
      <c r="E9" s="1219"/>
      <c r="F9" s="1220"/>
      <c r="G9" s="1"/>
      <c r="H9" s="1216"/>
      <c r="I9" s="1216"/>
      <c r="J9" s="1216"/>
      <c r="K9" s="467"/>
      <c r="L9" s="100"/>
      <c r="M9" s="1213" t="s">
        <v>470</v>
      </c>
      <c r="N9" s="1214"/>
      <c r="O9" s="1215"/>
      <c r="P9" s="269">
        <f>S44</f>
        <v>0</v>
      </c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</row>
    <row r="10" spans="1:29" customFormat="1" ht="15" thickBot="1" x14ac:dyDescent="0.4">
      <c r="G10" s="1"/>
      <c r="H10" s="1"/>
      <c r="K10" s="466"/>
      <c r="M10" s="82"/>
      <c r="N10" s="468"/>
      <c r="O10" s="468"/>
      <c r="P10" s="469"/>
    </row>
    <row r="11" spans="1:29" customFormat="1" ht="33.65" customHeight="1" thickBot="1" x14ac:dyDescent="0.4">
      <c r="A11" s="1230" t="s">
        <v>4</v>
      </c>
      <c r="B11" s="1231"/>
      <c r="C11" s="1231"/>
      <c r="D11" s="1222"/>
      <c r="E11" s="1222"/>
      <c r="F11" s="1223"/>
      <c r="G11" s="1"/>
      <c r="H11" s="1216"/>
      <c r="I11" s="1216"/>
      <c r="J11" s="1216"/>
      <c r="K11" s="467"/>
      <c r="L11" s="132"/>
      <c r="M11" s="1216"/>
      <c r="N11" s="1216"/>
      <c r="O11" s="1216"/>
      <c r="P11" s="467"/>
      <c r="Q11" s="132"/>
    </row>
    <row r="12" spans="1:29" ht="15" thickBot="1" x14ac:dyDescent="0.4"/>
    <row r="13" spans="1:29" ht="36.65" customHeight="1" thickBot="1" x14ac:dyDescent="0.4">
      <c r="A13" s="830" t="s">
        <v>526</v>
      </c>
      <c r="B13" s="1093"/>
      <c r="C13" s="1093"/>
      <c r="D13" s="1093"/>
      <c r="E13" s="1093"/>
      <c r="F13" s="1093"/>
      <c r="G13" s="1093"/>
      <c r="H13" s="1093"/>
      <c r="I13" s="1093"/>
      <c r="J13" s="1093"/>
      <c r="K13" s="1093"/>
      <c r="L13" s="1093"/>
      <c r="M13" s="1093"/>
      <c r="N13" s="1093"/>
      <c r="O13" s="1093"/>
      <c r="P13" s="1093"/>
      <c r="Q13" s="1093"/>
      <c r="R13" s="831"/>
      <c r="S13" s="287"/>
      <c r="T13" s="287"/>
    </row>
    <row r="14" spans="1:29" ht="15" thickBot="1" x14ac:dyDescent="0.4">
      <c r="K14" s="12"/>
    </row>
    <row r="15" spans="1:29" ht="16" customHeight="1" thickBot="1" x14ac:dyDescent="0.4">
      <c r="A15" s="1235" t="s">
        <v>472</v>
      </c>
      <c r="B15" s="1238" t="s">
        <v>473</v>
      </c>
      <c r="C15" s="1241" t="s">
        <v>474</v>
      </c>
      <c r="D15" s="1244" t="s">
        <v>475</v>
      </c>
      <c r="E15" s="1245"/>
      <c r="F15" s="1245"/>
      <c r="G15" s="1245"/>
      <c r="H15" s="1245"/>
      <c r="I15" s="1245"/>
      <c r="J15" s="1246"/>
      <c r="K15" s="1247" t="s">
        <v>476</v>
      </c>
      <c r="L15" s="1245"/>
      <c r="M15" s="1245"/>
      <c r="N15" s="1245"/>
      <c r="O15" s="1245"/>
      <c r="P15" s="1245"/>
      <c r="Q15" s="1246"/>
      <c r="R15" s="1248" t="s">
        <v>477</v>
      </c>
    </row>
    <row r="16" spans="1:29" ht="60.5" x14ac:dyDescent="0.35">
      <c r="A16" s="1236"/>
      <c r="B16" s="1239"/>
      <c r="C16" s="1242"/>
      <c r="D16" s="303" t="s">
        <v>478</v>
      </c>
      <c r="E16" s="288" t="s">
        <v>479</v>
      </c>
      <c r="F16" s="288" t="s">
        <v>480</v>
      </c>
      <c r="G16" s="288" t="s">
        <v>481</v>
      </c>
      <c r="H16" s="288" t="s">
        <v>475</v>
      </c>
      <c r="I16" s="288" t="s">
        <v>482</v>
      </c>
      <c r="J16" s="289" t="s">
        <v>483</v>
      </c>
      <c r="K16" s="290" t="s">
        <v>484</v>
      </c>
      <c r="L16" s="291" t="s">
        <v>485</v>
      </c>
      <c r="M16" s="291" t="s">
        <v>486</v>
      </c>
      <c r="N16" s="291" t="s">
        <v>487</v>
      </c>
      <c r="O16" s="291" t="s">
        <v>488</v>
      </c>
      <c r="P16" s="292" t="s">
        <v>482</v>
      </c>
      <c r="Q16" s="293" t="s">
        <v>483</v>
      </c>
      <c r="R16" s="1249"/>
    </row>
    <row r="17" spans="1:20" ht="15" thickBot="1" x14ac:dyDescent="0.4">
      <c r="A17" s="1237"/>
      <c r="B17" s="1240"/>
      <c r="C17" s="1243"/>
      <c r="D17" s="304" t="s">
        <v>423</v>
      </c>
      <c r="E17" s="294" t="s">
        <v>423</v>
      </c>
      <c r="F17" s="294" t="s">
        <v>423</v>
      </c>
      <c r="G17" s="294" t="s">
        <v>423</v>
      </c>
      <c r="H17" s="294" t="s">
        <v>423</v>
      </c>
      <c r="I17" s="294" t="s">
        <v>423</v>
      </c>
      <c r="J17" s="295" t="s">
        <v>423</v>
      </c>
      <c r="K17" s="296" t="s">
        <v>423</v>
      </c>
      <c r="L17" s="294" t="s">
        <v>423</v>
      </c>
      <c r="M17" s="294" t="s">
        <v>423</v>
      </c>
      <c r="N17" s="294" t="s">
        <v>423</v>
      </c>
      <c r="O17" s="294" t="s">
        <v>423</v>
      </c>
      <c r="P17" s="294" t="s">
        <v>423</v>
      </c>
      <c r="Q17" s="295" t="s">
        <v>423</v>
      </c>
      <c r="R17" s="313" t="s">
        <v>489</v>
      </c>
    </row>
    <row r="18" spans="1:20" x14ac:dyDescent="0.35">
      <c r="A18" s="251" t="s">
        <v>527</v>
      </c>
      <c r="B18" s="213"/>
      <c r="C18" s="308"/>
      <c r="D18" s="305"/>
      <c r="E18" s="220"/>
      <c r="F18" s="220"/>
      <c r="G18" s="220"/>
      <c r="H18" s="243">
        <f>G18+E18</f>
        <v>0</v>
      </c>
      <c r="I18" s="243">
        <f>H18*0.5%</f>
        <v>0</v>
      </c>
      <c r="J18" s="244">
        <f>H18-I18</f>
        <v>0</v>
      </c>
      <c r="K18" s="517"/>
      <c r="L18" s="518"/>
      <c r="M18" s="518"/>
      <c r="N18" s="518"/>
      <c r="O18" s="245">
        <f>N18+L18</f>
        <v>0</v>
      </c>
      <c r="P18" s="245">
        <f>O18*0.5%</f>
        <v>0</v>
      </c>
      <c r="Q18" s="246">
        <f>O18-P18</f>
        <v>0</v>
      </c>
      <c r="R18" s="299"/>
    </row>
    <row r="19" spans="1:20" x14ac:dyDescent="0.35">
      <c r="A19" s="221" t="s">
        <v>528</v>
      </c>
      <c r="B19" s="213"/>
      <c r="C19" s="309"/>
      <c r="D19" s="306"/>
      <c r="E19" s="208"/>
      <c r="F19" s="208"/>
      <c r="G19" s="208"/>
      <c r="H19" s="232">
        <f>G19+E19</f>
        <v>0</v>
      </c>
      <c r="I19" s="232">
        <f>H19*0.5%</f>
        <v>0</v>
      </c>
      <c r="J19" s="233">
        <f>H19-I19</f>
        <v>0</v>
      </c>
      <c r="K19" s="519"/>
      <c r="L19" s="520"/>
      <c r="M19" s="520"/>
      <c r="N19" s="520"/>
      <c r="O19" s="234">
        <f t="shared" ref="O19:O25" si="0">N19+L19</f>
        <v>0</v>
      </c>
      <c r="P19" s="234">
        <f t="shared" ref="P19:P25" si="1">O19*0.5%</f>
        <v>0</v>
      </c>
      <c r="Q19" s="235">
        <f t="shared" ref="Q19:Q25" si="2">O19-P19</f>
        <v>0</v>
      </c>
      <c r="R19" s="300"/>
    </row>
    <row r="20" spans="1:20" x14ac:dyDescent="0.35">
      <c r="A20" s="221" t="s">
        <v>529</v>
      </c>
      <c r="B20" s="213"/>
      <c r="C20" s="309"/>
      <c r="D20" s="306"/>
      <c r="E20" s="208"/>
      <c r="F20" s="208"/>
      <c r="G20" s="208"/>
      <c r="H20" s="232">
        <f t="shared" ref="H20:H25" si="3">G20+E20</f>
        <v>0</v>
      </c>
      <c r="I20" s="232">
        <f t="shared" ref="I20:I25" si="4">H20*0.5%</f>
        <v>0</v>
      </c>
      <c r="J20" s="233">
        <f t="shared" ref="J20:J25" si="5">H20-I20</f>
        <v>0</v>
      </c>
      <c r="K20" s="519"/>
      <c r="L20" s="520"/>
      <c r="M20" s="520"/>
      <c r="N20" s="520"/>
      <c r="O20" s="234">
        <f t="shared" si="0"/>
        <v>0</v>
      </c>
      <c r="P20" s="234">
        <f t="shared" si="1"/>
        <v>0</v>
      </c>
      <c r="Q20" s="235">
        <f t="shared" si="2"/>
        <v>0</v>
      </c>
      <c r="R20" s="300"/>
    </row>
    <row r="21" spans="1:20" x14ac:dyDescent="0.35">
      <c r="A21" s="221" t="s">
        <v>527</v>
      </c>
      <c r="B21" s="213"/>
      <c r="C21" s="309"/>
      <c r="D21" s="306"/>
      <c r="E21" s="208"/>
      <c r="F21" s="208"/>
      <c r="G21" s="208"/>
      <c r="H21" s="232">
        <f t="shared" si="3"/>
        <v>0</v>
      </c>
      <c r="I21" s="232">
        <f t="shared" si="4"/>
        <v>0</v>
      </c>
      <c r="J21" s="233">
        <f t="shared" si="5"/>
        <v>0</v>
      </c>
      <c r="K21" s="519"/>
      <c r="L21" s="520"/>
      <c r="M21" s="520"/>
      <c r="N21" s="520"/>
      <c r="O21" s="234">
        <f t="shared" si="0"/>
        <v>0</v>
      </c>
      <c r="P21" s="234">
        <f t="shared" si="1"/>
        <v>0</v>
      </c>
      <c r="Q21" s="235">
        <f t="shared" si="2"/>
        <v>0</v>
      </c>
      <c r="R21" s="300"/>
    </row>
    <row r="22" spans="1:20" x14ac:dyDescent="0.35">
      <c r="A22" s="221" t="s">
        <v>527</v>
      </c>
      <c r="B22" s="213"/>
      <c r="C22" s="309"/>
      <c r="D22" s="306"/>
      <c r="E22" s="208"/>
      <c r="F22" s="208"/>
      <c r="G22" s="208"/>
      <c r="H22" s="232">
        <f t="shared" si="3"/>
        <v>0</v>
      </c>
      <c r="I22" s="232">
        <f t="shared" si="4"/>
        <v>0</v>
      </c>
      <c r="J22" s="233">
        <f t="shared" si="5"/>
        <v>0</v>
      </c>
      <c r="K22" s="519"/>
      <c r="L22" s="520"/>
      <c r="M22" s="520"/>
      <c r="N22" s="520"/>
      <c r="O22" s="234">
        <f t="shared" si="0"/>
        <v>0</v>
      </c>
      <c r="P22" s="234">
        <f t="shared" si="1"/>
        <v>0</v>
      </c>
      <c r="Q22" s="235">
        <f t="shared" si="2"/>
        <v>0</v>
      </c>
      <c r="R22" s="300"/>
    </row>
    <row r="23" spans="1:20" x14ac:dyDescent="0.35">
      <c r="A23" s="221" t="s">
        <v>527</v>
      </c>
      <c r="B23" s="213"/>
      <c r="C23" s="309"/>
      <c r="D23" s="306"/>
      <c r="E23" s="208"/>
      <c r="F23" s="208"/>
      <c r="G23" s="208"/>
      <c r="H23" s="232">
        <f t="shared" si="3"/>
        <v>0</v>
      </c>
      <c r="I23" s="232">
        <f t="shared" si="4"/>
        <v>0</v>
      </c>
      <c r="J23" s="233">
        <f t="shared" si="5"/>
        <v>0</v>
      </c>
      <c r="K23" s="519"/>
      <c r="L23" s="520"/>
      <c r="M23" s="520"/>
      <c r="N23" s="520"/>
      <c r="O23" s="234">
        <f t="shared" si="0"/>
        <v>0</v>
      </c>
      <c r="P23" s="234">
        <f t="shared" si="1"/>
        <v>0</v>
      </c>
      <c r="Q23" s="235">
        <f t="shared" si="2"/>
        <v>0</v>
      </c>
      <c r="R23" s="300"/>
    </row>
    <row r="24" spans="1:20" x14ac:dyDescent="0.35">
      <c r="A24" s="221" t="s">
        <v>527</v>
      </c>
      <c r="B24" s="213"/>
      <c r="C24" s="309"/>
      <c r="D24" s="306"/>
      <c r="E24" s="208"/>
      <c r="F24" s="208"/>
      <c r="G24" s="208"/>
      <c r="H24" s="232">
        <f t="shared" si="3"/>
        <v>0</v>
      </c>
      <c r="I24" s="232">
        <f t="shared" si="4"/>
        <v>0</v>
      </c>
      <c r="J24" s="233">
        <f t="shared" si="5"/>
        <v>0</v>
      </c>
      <c r="K24" s="519"/>
      <c r="L24" s="520"/>
      <c r="M24" s="520"/>
      <c r="N24" s="520"/>
      <c r="O24" s="234">
        <f t="shared" si="0"/>
        <v>0</v>
      </c>
      <c r="P24" s="234">
        <f t="shared" si="1"/>
        <v>0</v>
      </c>
      <c r="Q24" s="235">
        <f t="shared" si="2"/>
        <v>0</v>
      </c>
      <c r="R24" s="300"/>
    </row>
    <row r="25" spans="1:20" ht="15" thickBot="1" x14ac:dyDescent="0.4">
      <c r="A25" s="362" t="s">
        <v>527</v>
      </c>
      <c r="B25" s="361"/>
      <c r="C25" s="310"/>
      <c r="D25" s="307"/>
      <c r="E25" s="272"/>
      <c r="F25" s="272"/>
      <c r="G25" s="272"/>
      <c r="H25" s="273">
        <f t="shared" si="3"/>
        <v>0</v>
      </c>
      <c r="I25" s="273">
        <f t="shared" si="4"/>
        <v>0</v>
      </c>
      <c r="J25" s="274">
        <f t="shared" si="5"/>
        <v>0</v>
      </c>
      <c r="K25" s="521"/>
      <c r="L25" s="522"/>
      <c r="M25" s="522"/>
      <c r="N25" s="522"/>
      <c r="O25" s="275">
        <f t="shared" si="0"/>
        <v>0</v>
      </c>
      <c r="P25" s="275">
        <f t="shared" si="1"/>
        <v>0</v>
      </c>
      <c r="Q25" s="276">
        <f t="shared" si="2"/>
        <v>0</v>
      </c>
      <c r="R25" s="301"/>
    </row>
    <row r="26" spans="1:20" ht="15" thickBot="1" x14ac:dyDescent="0.4">
      <c r="B26" s="526"/>
      <c r="C26" s="527" t="s">
        <v>56</v>
      </c>
      <c r="D26" s="528">
        <f>MAXA(D18:D25)</f>
        <v>0</v>
      </c>
      <c r="E26" s="528">
        <f t="shared" ref="E26:Q26" si="6">SUM(E18:E25)</f>
        <v>0</v>
      </c>
      <c r="F26" s="528">
        <f>MAXA(F18:F25)</f>
        <v>0</v>
      </c>
      <c r="G26" s="528">
        <f>SUM(G18:G25)</f>
        <v>0</v>
      </c>
      <c r="H26" s="528">
        <f>SUM(H18:H25)</f>
        <v>0</v>
      </c>
      <c r="I26" s="528">
        <f t="shared" si="6"/>
        <v>0</v>
      </c>
      <c r="J26" s="528">
        <f>SUM(J18:J25)</f>
        <v>0</v>
      </c>
      <c r="K26" s="528">
        <f>MAXA(K18:K25)</f>
        <v>0</v>
      </c>
      <c r="L26" s="528">
        <f t="shared" si="6"/>
        <v>0</v>
      </c>
      <c r="M26" s="528">
        <f>MAXA(M18:M25)</f>
        <v>0</v>
      </c>
      <c r="N26" s="528">
        <f t="shared" si="6"/>
        <v>0</v>
      </c>
      <c r="O26" s="528">
        <f t="shared" si="6"/>
        <v>0</v>
      </c>
      <c r="P26" s="528">
        <f t="shared" si="6"/>
        <v>0</v>
      </c>
      <c r="Q26" s="529">
        <f t="shared" si="6"/>
        <v>0</v>
      </c>
      <c r="R26" s="530"/>
    </row>
    <row r="28" spans="1:20" ht="15" thickBot="1" x14ac:dyDescent="0.4"/>
    <row r="29" spans="1:20" ht="15.75" customHeight="1" x14ac:dyDescent="0.45">
      <c r="A29" s="1232" t="s">
        <v>495</v>
      </c>
      <c r="B29" s="1233"/>
      <c r="C29" s="1233"/>
      <c r="D29" s="1233"/>
      <c r="E29" s="1233"/>
      <c r="F29" s="1233"/>
      <c r="G29" s="1233"/>
      <c r="H29" s="1233"/>
      <c r="I29" s="1233"/>
      <c r="J29" s="1233"/>
      <c r="K29" s="1233"/>
      <c r="L29" s="1233"/>
      <c r="M29" s="1233"/>
      <c r="N29" s="1233"/>
      <c r="O29" s="1233"/>
      <c r="P29" s="1233"/>
      <c r="Q29" s="1233"/>
      <c r="R29" s="1233"/>
      <c r="S29" s="1233"/>
      <c r="T29" s="1234"/>
    </row>
    <row r="30" spans="1:20" ht="71.25" customHeight="1" x14ac:dyDescent="0.35">
      <c r="A30" s="1224" t="s">
        <v>472</v>
      </c>
      <c r="B30" s="1226" t="s">
        <v>496</v>
      </c>
      <c r="C30" s="382" t="s">
        <v>497</v>
      </c>
      <c r="D30" s="383" t="s">
        <v>498</v>
      </c>
      <c r="E30" s="382" t="s">
        <v>499</v>
      </c>
      <c r="F30" s="384" t="s">
        <v>500</v>
      </c>
      <c r="G30" s="384" t="s">
        <v>501</v>
      </c>
      <c r="H30" s="383" t="s">
        <v>502</v>
      </c>
      <c r="I30" s="383" t="s">
        <v>500</v>
      </c>
      <c r="J30" s="1228" t="s">
        <v>503</v>
      </c>
      <c r="K30" s="385" t="s">
        <v>501</v>
      </c>
      <c r="L30" s="383" t="s">
        <v>504</v>
      </c>
      <c r="M30" s="385" t="s">
        <v>505</v>
      </c>
      <c r="N30" s="383" t="s">
        <v>506</v>
      </c>
      <c r="O30" s="385" t="s">
        <v>507</v>
      </c>
      <c r="P30" s="385" t="s">
        <v>508</v>
      </c>
      <c r="Q30" s="385" t="s">
        <v>509</v>
      </c>
      <c r="R30" s="382" t="s">
        <v>510</v>
      </c>
      <c r="S30" s="385" t="s">
        <v>511</v>
      </c>
      <c r="T30" s="386" t="s">
        <v>512</v>
      </c>
    </row>
    <row r="31" spans="1:20" ht="15" thickBot="1" x14ac:dyDescent="0.4">
      <c r="A31" s="1225"/>
      <c r="B31" s="1227"/>
      <c r="C31" s="182" t="s">
        <v>513</v>
      </c>
      <c r="D31" s="294" t="s">
        <v>423</v>
      </c>
      <c r="E31" s="182" t="s">
        <v>514</v>
      </c>
      <c r="F31" s="182" t="s">
        <v>515</v>
      </c>
      <c r="G31" s="182" t="s">
        <v>423</v>
      </c>
      <c r="H31" s="302" t="s">
        <v>514</v>
      </c>
      <c r="I31" s="182" t="s">
        <v>515</v>
      </c>
      <c r="J31" s="1229"/>
      <c r="K31" s="182" t="s">
        <v>423</v>
      </c>
      <c r="L31" s="182" t="s">
        <v>423</v>
      </c>
      <c r="M31" s="182" t="s">
        <v>423</v>
      </c>
      <c r="N31" s="182" t="s">
        <v>425</v>
      </c>
      <c r="O31" s="182" t="s">
        <v>425</v>
      </c>
      <c r="P31" s="182" t="s">
        <v>423</v>
      </c>
      <c r="Q31" s="387" t="s">
        <v>425</v>
      </c>
      <c r="R31" s="387" t="s">
        <v>489</v>
      </c>
      <c r="S31" s="182" t="s">
        <v>423</v>
      </c>
      <c r="T31" s="297" t="s">
        <v>489</v>
      </c>
    </row>
    <row r="32" spans="1:20" x14ac:dyDescent="0.35">
      <c r="A32" s="251" t="s">
        <v>527</v>
      </c>
      <c r="B32" s="267" t="e">
        <f>VLOOKUP(A32,'sub_urbano_PIANO_INV-INFR'!F$68:G$81,2,FALSE)</f>
        <v>#N/A</v>
      </c>
      <c r="C32" s="266"/>
      <c r="D32" s="250"/>
      <c r="E32" s="251"/>
      <c r="F32" s="252"/>
      <c r="G32" s="253"/>
      <c r="H32" s="254"/>
      <c r="I32" s="255"/>
      <c r="J32" s="256"/>
      <c r="K32" s="242"/>
      <c r="L32" s="220"/>
      <c r="M32" s="243">
        <f>K32+L32</f>
        <v>0</v>
      </c>
      <c r="N32" s="257"/>
      <c r="O32" s="257"/>
      <c r="P32" s="212"/>
      <c r="Q32" s="213"/>
      <c r="R32" s="213"/>
      <c r="S32" s="220"/>
      <c r="T32" s="110"/>
    </row>
    <row r="33" spans="1:20" x14ac:dyDescent="0.35">
      <c r="A33" s="268" t="s">
        <v>527</v>
      </c>
      <c r="B33" s="267" t="e">
        <f>VLOOKUP(A33,'sub_urbano_PIANO_INV-INFR'!F$68:G$81,2,FALSE)</f>
        <v>#N/A</v>
      </c>
      <c r="C33" s="229"/>
      <c r="D33" s="230"/>
      <c r="E33" s="222"/>
      <c r="F33" s="214"/>
      <c r="G33" s="227"/>
      <c r="H33" s="223"/>
      <c r="I33" s="209"/>
      <c r="J33" s="210"/>
      <c r="K33" s="207"/>
      <c r="L33" s="208"/>
      <c r="M33" s="243">
        <f t="shared" ref="M33:M43" si="7">K33+L33</f>
        <v>0</v>
      </c>
      <c r="N33" s="211"/>
      <c r="O33" s="211"/>
      <c r="P33" s="215"/>
      <c r="Q33" s="122"/>
      <c r="R33" s="122"/>
      <c r="S33" s="208"/>
      <c r="T33" s="110"/>
    </row>
    <row r="34" spans="1:20" x14ac:dyDescent="0.35">
      <c r="A34" s="221" t="s">
        <v>527</v>
      </c>
      <c r="B34" s="267" t="e">
        <f>VLOOKUP(A34,'sub_urbano_PIANO_INV-INFR'!F$68:G$81,2,FALSE)</f>
        <v>#N/A</v>
      </c>
      <c r="C34" s="231"/>
      <c r="D34" s="227"/>
      <c r="E34" s="221"/>
      <c r="F34" s="209"/>
      <c r="G34" s="228"/>
      <c r="H34" s="224"/>
      <c r="I34" s="218"/>
      <c r="J34" s="219"/>
      <c r="K34" s="216"/>
      <c r="L34" s="220"/>
      <c r="M34" s="243">
        <f t="shared" si="7"/>
        <v>0</v>
      </c>
      <c r="N34" s="211"/>
      <c r="O34" s="122"/>
      <c r="P34" s="208"/>
      <c r="Q34" s="122"/>
      <c r="R34" s="122"/>
      <c r="S34" s="208"/>
      <c r="T34" s="111"/>
    </row>
    <row r="35" spans="1:20" x14ac:dyDescent="0.35">
      <c r="A35" s="221" t="s">
        <v>528</v>
      </c>
      <c r="B35" s="267" t="e">
        <f>VLOOKUP(A35,'sub_urbano_PIANO_INV-INFR'!F$68:G$81,2,FALSE)</f>
        <v>#N/A</v>
      </c>
      <c r="C35" s="231"/>
      <c r="D35" s="227"/>
      <c r="E35" s="221"/>
      <c r="F35" s="209"/>
      <c r="G35" s="228"/>
      <c r="H35" s="224"/>
      <c r="I35" s="218"/>
      <c r="J35" s="219"/>
      <c r="K35" s="216"/>
      <c r="L35" s="220"/>
      <c r="M35" s="243">
        <f t="shared" si="7"/>
        <v>0</v>
      </c>
      <c r="N35" s="211"/>
      <c r="O35" s="122"/>
      <c r="P35" s="208"/>
      <c r="Q35" s="122"/>
      <c r="R35" s="122"/>
      <c r="S35" s="208"/>
      <c r="T35" s="111"/>
    </row>
    <row r="36" spans="1:20" x14ac:dyDescent="0.35">
      <c r="A36" s="221" t="s">
        <v>529</v>
      </c>
      <c r="B36" s="267" t="e">
        <f>VLOOKUP(A36,'sub_urbano_PIANO_INV-INFR'!F$68:G$81,2,FALSE)</f>
        <v>#N/A</v>
      </c>
      <c r="C36" s="231"/>
      <c r="D36" s="227"/>
      <c r="E36" s="221"/>
      <c r="F36" s="209"/>
      <c r="G36" s="228"/>
      <c r="H36" s="224"/>
      <c r="I36" s="218"/>
      <c r="J36" s="219"/>
      <c r="K36" s="216"/>
      <c r="L36" s="220"/>
      <c r="M36" s="243">
        <f t="shared" si="7"/>
        <v>0</v>
      </c>
      <c r="N36" s="211"/>
      <c r="O36" s="122"/>
      <c r="P36" s="208"/>
      <c r="Q36" s="122"/>
      <c r="R36" s="122"/>
      <c r="S36" s="208"/>
      <c r="T36" s="111"/>
    </row>
    <row r="37" spans="1:20" x14ac:dyDescent="0.35">
      <c r="A37" s="221" t="s">
        <v>528</v>
      </c>
      <c r="B37" s="267" t="e">
        <f>VLOOKUP(A37,'sub_urbano_PIANO_INV-INFR'!F$68:G$81,2,FALSE)</f>
        <v>#N/A</v>
      </c>
      <c r="C37" s="231"/>
      <c r="D37" s="227"/>
      <c r="E37" s="221"/>
      <c r="F37" s="209"/>
      <c r="G37" s="228"/>
      <c r="H37" s="224"/>
      <c r="I37" s="218"/>
      <c r="J37" s="219"/>
      <c r="K37" s="216"/>
      <c r="L37" s="220"/>
      <c r="M37" s="243">
        <f t="shared" si="7"/>
        <v>0</v>
      </c>
      <c r="N37" s="211"/>
      <c r="O37" s="122"/>
      <c r="P37" s="208"/>
      <c r="Q37" s="122"/>
      <c r="R37" s="122"/>
      <c r="S37" s="208"/>
      <c r="T37" s="111"/>
    </row>
    <row r="38" spans="1:20" x14ac:dyDescent="0.35">
      <c r="A38" s="221" t="s">
        <v>527</v>
      </c>
      <c r="B38" s="267" t="e">
        <f>VLOOKUP(A38,'sub_urbano_PIANO_INV-INFR'!F$68:G$81,2,FALSE)</f>
        <v>#N/A</v>
      </c>
      <c r="C38" s="231"/>
      <c r="D38" s="227"/>
      <c r="E38" s="221"/>
      <c r="F38" s="209"/>
      <c r="G38" s="228"/>
      <c r="H38" s="224"/>
      <c r="I38" s="218"/>
      <c r="J38" s="219"/>
      <c r="K38" s="216"/>
      <c r="L38" s="220"/>
      <c r="M38" s="243">
        <f t="shared" si="7"/>
        <v>0</v>
      </c>
      <c r="N38" s="211"/>
      <c r="O38" s="122"/>
      <c r="P38" s="208"/>
      <c r="Q38" s="122"/>
      <c r="R38" s="122"/>
      <c r="S38" s="208"/>
      <c r="T38" s="111"/>
    </row>
    <row r="39" spans="1:20" x14ac:dyDescent="0.35">
      <c r="A39" s="221" t="s">
        <v>528</v>
      </c>
      <c r="B39" s="267" t="e">
        <f>VLOOKUP(A39,'sub_urbano_PIANO_INV-INFR'!F$68:G$81,2,FALSE)</f>
        <v>#N/A</v>
      </c>
      <c r="C39" s="231"/>
      <c r="D39" s="227"/>
      <c r="E39" s="221"/>
      <c r="F39" s="209"/>
      <c r="G39" s="228"/>
      <c r="H39" s="224"/>
      <c r="I39" s="218"/>
      <c r="J39" s="219"/>
      <c r="K39" s="216"/>
      <c r="L39" s="220"/>
      <c r="M39" s="243">
        <f t="shared" si="7"/>
        <v>0</v>
      </c>
      <c r="N39" s="211"/>
      <c r="O39" s="122"/>
      <c r="P39" s="208"/>
      <c r="Q39" s="122"/>
      <c r="R39" s="122"/>
      <c r="S39" s="208"/>
      <c r="T39" s="111"/>
    </row>
    <row r="40" spans="1:20" x14ac:dyDescent="0.35">
      <c r="A40" s="221" t="s">
        <v>527</v>
      </c>
      <c r="B40" s="267" t="e">
        <f>VLOOKUP(A40,'sub_urbano_PIANO_INV-INFR'!F$68:G$81,2,FALSE)</f>
        <v>#N/A</v>
      </c>
      <c r="C40" s="231"/>
      <c r="D40" s="227"/>
      <c r="E40" s="221"/>
      <c r="F40" s="209"/>
      <c r="G40" s="228"/>
      <c r="H40" s="224"/>
      <c r="I40" s="218"/>
      <c r="J40" s="219"/>
      <c r="K40" s="216"/>
      <c r="L40" s="220"/>
      <c r="M40" s="243">
        <f t="shared" si="7"/>
        <v>0</v>
      </c>
      <c r="N40" s="211"/>
      <c r="O40" s="122"/>
      <c r="P40" s="208"/>
      <c r="Q40" s="122"/>
      <c r="R40" s="122"/>
      <c r="S40" s="208"/>
      <c r="T40" s="111"/>
    </row>
    <row r="41" spans="1:20" x14ac:dyDescent="0.35">
      <c r="A41" s="221" t="s">
        <v>527</v>
      </c>
      <c r="B41" s="267" t="e">
        <f>VLOOKUP(A41,'sub_urbano_PIANO_INV-INFR'!F$68:G$81,2,FALSE)</f>
        <v>#N/A</v>
      </c>
      <c r="C41" s="231"/>
      <c r="D41" s="227"/>
      <c r="E41" s="221"/>
      <c r="F41" s="209"/>
      <c r="G41" s="228"/>
      <c r="H41" s="224"/>
      <c r="I41" s="218"/>
      <c r="J41" s="219"/>
      <c r="K41" s="216"/>
      <c r="L41" s="220"/>
      <c r="M41" s="243">
        <f t="shared" si="7"/>
        <v>0</v>
      </c>
      <c r="N41" s="211"/>
      <c r="O41" s="122"/>
      <c r="P41" s="208"/>
      <c r="Q41" s="122"/>
      <c r="R41" s="122"/>
      <c r="S41" s="208"/>
      <c r="T41" s="111"/>
    </row>
    <row r="42" spans="1:20" x14ac:dyDescent="0.35">
      <c r="A42" s="221" t="s">
        <v>527</v>
      </c>
      <c r="B42" s="267" t="e">
        <f>VLOOKUP(A42,'sub_urbano_PIANO_INV-INFR'!F$68:G$81,2,FALSE)</f>
        <v>#N/A</v>
      </c>
      <c r="C42" s="231"/>
      <c r="D42" s="227"/>
      <c r="E42" s="221"/>
      <c r="F42" s="209"/>
      <c r="G42" s="228"/>
      <c r="H42" s="224"/>
      <c r="I42" s="218"/>
      <c r="J42" s="219"/>
      <c r="K42" s="216"/>
      <c r="L42" s="220"/>
      <c r="M42" s="243">
        <f t="shared" si="7"/>
        <v>0</v>
      </c>
      <c r="N42" s="211"/>
      <c r="O42" s="122"/>
      <c r="P42" s="208"/>
      <c r="Q42" s="122"/>
      <c r="R42" s="122"/>
      <c r="S42" s="208"/>
      <c r="T42" s="111"/>
    </row>
    <row r="43" spans="1:20" ht="15" thickBot="1" x14ac:dyDescent="0.4">
      <c r="A43" s="221" t="s">
        <v>528</v>
      </c>
      <c r="B43" s="363" t="e">
        <f>VLOOKUP(A43,'sub_urbano_PIANO_INV-INFR'!F$68:G$81,2,FALSE)</f>
        <v>#N/A</v>
      </c>
      <c r="C43" s="231"/>
      <c r="D43" s="227"/>
      <c r="E43" s="281"/>
      <c r="F43" s="218"/>
      <c r="G43" s="228"/>
      <c r="H43" s="224"/>
      <c r="I43" s="218"/>
      <c r="J43" s="219"/>
      <c r="K43" s="216"/>
      <c r="L43" s="282"/>
      <c r="M43" s="283">
        <f t="shared" si="7"/>
        <v>0</v>
      </c>
      <c r="N43" s="284"/>
      <c r="O43" s="217"/>
      <c r="P43" s="272"/>
      <c r="Q43" s="217"/>
      <c r="R43" s="217"/>
      <c r="S43" s="272"/>
      <c r="T43" s="277"/>
    </row>
    <row r="44" spans="1:20" ht="15" thickBot="1" x14ac:dyDescent="0.4">
      <c r="C44" s="365" t="s">
        <v>350</v>
      </c>
      <c r="D44" s="364">
        <f>SUM(D32:D43)</f>
        <v>0</v>
      </c>
      <c r="E44" s="279"/>
      <c r="F44" s="279"/>
      <c r="G44" s="278">
        <f>SUM(G32:G43)</f>
        <v>0</v>
      </c>
      <c r="H44" s="286" t="s">
        <v>350</v>
      </c>
      <c r="I44" s="286"/>
      <c r="J44" s="278"/>
      <c r="K44" s="278">
        <f>SUM(K32:K43)</f>
        <v>0</v>
      </c>
      <c r="L44" s="278">
        <f t="shared" ref="L44:M44" si="8">SUM(L32:L43)</f>
        <v>0</v>
      </c>
      <c r="M44" s="278">
        <f t="shared" si="8"/>
        <v>0</v>
      </c>
      <c r="N44" s="285"/>
      <c r="O44" s="285"/>
      <c r="P44" s="278">
        <f>SUM(P32:P43)</f>
        <v>0</v>
      </c>
      <c r="Q44" s="279"/>
      <c r="R44" s="279"/>
      <c r="S44" s="278">
        <f>SUM(S32:S43)</f>
        <v>0</v>
      </c>
      <c r="T44" s="280"/>
    </row>
    <row r="45" spans="1:20" ht="15" thickBot="1" x14ac:dyDescent="0.4">
      <c r="G45" s="206"/>
    </row>
    <row r="46" spans="1:20" ht="47.25" customHeight="1" thickBot="1" x14ac:dyDescent="0.4">
      <c r="A46" s="1175" t="s">
        <v>6</v>
      </c>
      <c r="B46" s="1176"/>
      <c r="C46" s="1176"/>
      <c r="D46" s="1176"/>
      <c r="E46" s="1176"/>
      <c r="F46" s="1176"/>
      <c r="G46" s="1176"/>
      <c r="H46" s="1176"/>
      <c r="I46" s="1176"/>
      <c r="J46" s="1176"/>
      <c r="K46" s="1176"/>
      <c r="L46" s="1176"/>
      <c r="M46" s="1176"/>
      <c r="N46" s="1176"/>
      <c r="O46" s="1176"/>
      <c r="P46" s="1176"/>
      <c r="Q46" s="1176"/>
      <c r="R46" s="1176"/>
      <c r="S46" s="1176"/>
      <c r="T46" s="1177"/>
    </row>
  </sheetData>
  <sheetProtection algorithmName="SHA-512" hashValue="XoTEL6/d9b4dKWRQeqEFjUBhyRQdAw84TUOZU2Q1MYZQVejwMpEGSnP4k2G/f5iVXNu/+S3gJPnjakaOy5Tkgw==" saltValue="B4jQxZNRkxeDsxE5Vc8i1w==" spinCount="100000" sheet="1" objects="1" scenarios="1"/>
  <mergeCells count="28">
    <mergeCell ref="A4:R4"/>
    <mergeCell ref="A15:A17"/>
    <mergeCell ref="B15:B17"/>
    <mergeCell ref="C15:C17"/>
    <mergeCell ref="D15:J15"/>
    <mergeCell ref="K15:Q15"/>
    <mergeCell ref="A13:R13"/>
    <mergeCell ref="R15:R16"/>
    <mergeCell ref="H6:K6"/>
    <mergeCell ref="M6:P6"/>
    <mergeCell ref="H7:J7"/>
    <mergeCell ref="M7:O7"/>
    <mergeCell ref="A2:X2"/>
    <mergeCell ref="A46:T46"/>
    <mergeCell ref="A6:C7"/>
    <mergeCell ref="D6:F7"/>
    <mergeCell ref="A30:A31"/>
    <mergeCell ref="B30:B31"/>
    <mergeCell ref="M11:O11"/>
    <mergeCell ref="J30:J31"/>
    <mergeCell ref="A9:C9"/>
    <mergeCell ref="D9:F9"/>
    <mergeCell ref="H9:J9"/>
    <mergeCell ref="M9:O9"/>
    <mergeCell ref="A11:C11"/>
    <mergeCell ref="D11:F11"/>
    <mergeCell ref="H11:J11"/>
    <mergeCell ref="A29:T29"/>
  </mergeCells>
  <dataValidations count="5">
    <dataValidation type="list" allowBlank="1" showInputMessage="1" showErrorMessage="1" sqref="N32:N43" xr:uid="{00000000-0002-0000-1000-000000000000}">
      <formula1>$B$18:$B$25</formula1>
    </dataValidation>
    <dataValidation type="list" allowBlank="1" showInputMessage="1" showErrorMessage="1" sqref="R18:R25 T32:T43" xr:uid="{00000000-0002-0000-1000-000001000000}">
      <formula1>"si"</formula1>
    </dataValidation>
    <dataValidation type="list" allowBlank="1" showInputMessage="1" showErrorMessage="1" sqref="R32:R43" xr:uid="{00000000-0002-0000-1000-000002000000}">
      <formula1>"si,"</formula1>
    </dataValidation>
    <dataValidation allowBlank="1" showErrorMessage="1" prompt="_x000a_" sqref="K7" xr:uid="{00000000-0002-0000-1000-000003000000}"/>
    <dataValidation allowBlank="1" showErrorMessage="1" prompt="Scegliere il comune beneficiario dal menù a tendina_x000a_" sqref="K9:K11 P7:P9" xr:uid="{00000000-0002-0000-1000-000004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Inserire riferimento voce di spesa da piano di investimento esecutivo infrastrutture_x000a__x000a_" xr:uid="{00000000-0002-0000-1000-000005000000}">
          <x14:formula1>
            <xm:f>'sub_urbano_PIANO_INV-INFR'!$F$68:$F$81</xm:f>
          </x14:formula1>
          <xm:sqref>A32:A43</xm:sqref>
        </x14:dataValidation>
        <x14:dataValidation type="list" allowBlank="1" showInputMessage="1" showErrorMessage="1" xr:uid="{00000000-0002-0000-1000-000006000000}">
          <x14:formula1>
            <xm:f>'sub_urbano_PIANO_INV-INFR'!$F$68:$F$81</xm:f>
          </x14:formula1>
          <xm:sqref>A18:A25</xm:sqref>
        </x14:dataValidation>
        <x14:dataValidation type="list" allowBlank="1" showInputMessage="1" showErrorMessage="1" prompt="Scegliere la regione beneficiaria dal menù a tendina" xr:uid="{00000000-0002-0000-1000-000007000000}">
          <x14:formula1>
            <xm:f>'DATI EROGAZIONI'!$A$2:$A$20</xm:f>
          </x14:formula1>
          <xm:sqref>D6:F7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9FFCC"/>
  </sheetPr>
  <dimension ref="A1:AC46"/>
  <sheetViews>
    <sheetView topLeftCell="A4" workbookViewId="0">
      <selection activeCell="A32" sqref="A32:A43"/>
    </sheetView>
  </sheetViews>
  <sheetFormatPr defaultColWidth="8.7265625" defaultRowHeight="14.5" x14ac:dyDescent="0.35"/>
  <cols>
    <col min="1" max="1" width="16.26953125" style="1" customWidth="1"/>
    <col min="2" max="2" width="32.54296875" style="1" bestFit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1.81640625" style="1" customWidth="1"/>
    <col min="21" max="16384" width="8.7265625" style="1"/>
  </cols>
  <sheetData>
    <row r="1" spans="1:29" customFormat="1" ht="15" thickBot="1" x14ac:dyDescent="0.4">
      <c r="A1" s="88"/>
      <c r="B1" s="33"/>
      <c r="C1" s="34"/>
      <c r="D1" s="35"/>
      <c r="E1" s="35"/>
      <c r="F1" s="35"/>
      <c r="G1" s="36"/>
      <c r="H1" s="37"/>
      <c r="I1" s="33"/>
      <c r="J1" s="33"/>
      <c r="K1" s="38"/>
      <c r="L1" s="38"/>
      <c r="M1" s="38"/>
      <c r="N1" s="38"/>
      <c r="O1" s="38"/>
      <c r="P1" s="34"/>
      <c r="Q1" s="33"/>
      <c r="R1" s="36"/>
      <c r="S1" s="33"/>
      <c r="T1" s="33"/>
      <c r="U1" s="33"/>
      <c r="V1" s="34"/>
      <c r="W1" s="34"/>
      <c r="X1" s="33"/>
      <c r="Y1" s="34"/>
      <c r="Z1" s="34"/>
      <c r="AA1" s="34"/>
      <c r="AB1" s="34"/>
      <c r="AC1" s="33"/>
    </row>
    <row r="2" spans="1:29" customFormat="1" ht="36.75" customHeight="1" thickBot="1" x14ac:dyDescent="0.4">
      <c r="A2" s="958" t="s">
        <v>0</v>
      </c>
      <c r="B2" s="959"/>
      <c r="C2" s="959"/>
      <c r="D2" s="959"/>
      <c r="E2" s="959"/>
      <c r="F2" s="959"/>
      <c r="G2" s="959"/>
      <c r="H2" s="959"/>
      <c r="I2" s="959"/>
      <c r="J2" s="959"/>
      <c r="K2" s="959"/>
      <c r="L2" s="959"/>
      <c r="M2" s="959"/>
      <c r="N2" s="959"/>
      <c r="O2" s="959"/>
      <c r="P2" s="959"/>
      <c r="Q2" s="959"/>
      <c r="R2" s="959"/>
      <c r="S2" s="959"/>
      <c r="T2" s="959"/>
      <c r="U2" s="959"/>
      <c r="V2" s="959"/>
      <c r="W2" s="959"/>
      <c r="X2" s="960"/>
      <c r="Y2" s="103"/>
      <c r="Z2" s="103"/>
      <c r="AA2" s="103"/>
      <c r="AB2" s="103"/>
      <c r="AC2" s="103"/>
    </row>
    <row r="3" spans="1:29" customFormat="1" ht="23" thickBot="1" x14ac:dyDescent="0.4">
      <c r="A3" s="80"/>
      <c r="B3" s="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customFormat="1" ht="18" thickBot="1" x14ac:dyDescent="0.4">
      <c r="A4" s="816" t="s">
        <v>524</v>
      </c>
      <c r="B4" s="817"/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17"/>
      <c r="O4" s="817"/>
      <c r="P4" s="817"/>
      <c r="Q4" s="817"/>
      <c r="R4" s="870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</row>
    <row r="5" spans="1:29" customFormat="1" ht="18" thickBot="1" x14ac:dyDescent="0.4">
      <c r="A5" s="270"/>
      <c r="B5" s="62"/>
      <c r="C5" s="62"/>
      <c r="D5" s="62"/>
      <c r="E5" s="62"/>
      <c r="F5" s="62"/>
      <c r="G5" s="62"/>
      <c r="H5" s="62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</row>
    <row r="6" spans="1:29" customFormat="1" ht="28" thickBot="1" x14ac:dyDescent="0.4">
      <c r="A6" s="723" t="s">
        <v>525</v>
      </c>
      <c r="B6" s="724"/>
      <c r="C6" s="724"/>
      <c r="D6" s="1178" t="s">
        <v>522</v>
      </c>
      <c r="E6" s="1178"/>
      <c r="F6" s="1179"/>
      <c r="G6" s="29"/>
      <c r="H6" s="1206"/>
      <c r="I6" s="1206"/>
      <c r="J6" s="1206"/>
      <c r="K6" s="1206"/>
      <c r="L6" s="29"/>
      <c r="M6" s="1207" t="s">
        <v>467</v>
      </c>
      <c r="N6" s="1208"/>
      <c r="O6" s="1208"/>
      <c r="P6" s="120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29" customFormat="1" ht="15" customHeight="1" thickBot="1" x14ac:dyDescent="0.4">
      <c r="A7" s="729"/>
      <c r="B7" s="730"/>
      <c r="C7" s="730"/>
      <c r="D7" s="1180"/>
      <c r="E7" s="1180"/>
      <c r="F7" s="1181"/>
      <c r="G7" s="1"/>
      <c r="H7" s="1221"/>
      <c r="I7" s="1221"/>
      <c r="J7" s="1221"/>
      <c r="K7" s="467"/>
      <c r="L7" s="47"/>
      <c r="M7" s="1210" t="s">
        <v>468</v>
      </c>
      <c r="N7" s="1211"/>
      <c r="O7" s="1212"/>
      <c r="P7" s="269">
        <f>M44</f>
        <v>0</v>
      </c>
    </row>
    <row r="8" spans="1:29" customFormat="1" ht="12.75" customHeight="1" thickBot="1" x14ac:dyDescent="0.7">
      <c r="A8" s="24"/>
      <c r="B8" s="24"/>
      <c r="C8" s="24"/>
      <c r="D8" s="24"/>
      <c r="E8" s="25"/>
      <c r="F8" s="25"/>
      <c r="G8" s="1"/>
      <c r="H8" s="1"/>
      <c r="I8" s="25"/>
      <c r="J8" s="25"/>
      <c r="K8" s="25"/>
      <c r="L8" s="25"/>
      <c r="M8" s="80"/>
      <c r="N8" s="25"/>
      <c r="O8" s="25"/>
      <c r="P8" s="271"/>
      <c r="Q8" s="25"/>
      <c r="R8" s="25"/>
      <c r="S8" s="25"/>
      <c r="T8" s="25"/>
      <c r="U8" s="25"/>
      <c r="V8" s="26"/>
      <c r="W8" s="26"/>
      <c r="X8" s="26"/>
      <c r="Y8" s="9"/>
      <c r="Z8" s="27"/>
      <c r="AA8" s="28"/>
      <c r="AB8" s="28"/>
      <c r="AC8" s="28"/>
    </row>
    <row r="9" spans="1:29" customFormat="1" ht="16" thickBot="1" x14ac:dyDescent="0.4">
      <c r="A9" s="1217" t="s">
        <v>169</v>
      </c>
      <c r="B9" s="1218"/>
      <c r="C9" s="1218"/>
      <c r="D9" s="1219">
        <f>'EXTRA-urbano_PIANO_INV-INFR '!G36</f>
        <v>0</v>
      </c>
      <c r="E9" s="1219"/>
      <c r="F9" s="1220"/>
      <c r="G9" s="1"/>
      <c r="H9" s="1216"/>
      <c r="I9" s="1216"/>
      <c r="J9" s="1216"/>
      <c r="K9" s="467"/>
      <c r="L9" s="100"/>
      <c r="M9" s="1213" t="s">
        <v>470</v>
      </c>
      <c r="N9" s="1214"/>
      <c r="O9" s="1215"/>
      <c r="P9" s="269">
        <f>S44</f>
        <v>0</v>
      </c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</row>
    <row r="10" spans="1:29" customFormat="1" ht="15" thickBot="1" x14ac:dyDescent="0.4">
      <c r="G10" s="1"/>
      <c r="H10" s="1"/>
      <c r="K10" s="466"/>
      <c r="M10" s="82"/>
      <c r="N10" s="468"/>
      <c r="O10" s="468"/>
      <c r="P10" s="469"/>
    </row>
    <row r="11" spans="1:29" customFormat="1" ht="33.65" customHeight="1" thickBot="1" x14ac:dyDescent="0.4">
      <c r="A11" s="1230" t="s">
        <v>4</v>
      </c>
      <c r="B11" s="1231"/>
      <c r="C11" s="1231"/>
      <c r="D11" s="1222"/>
      <c r="E11" s="1222"/>
      <c r="F11" s="1223"/>
      <c r="G11" s="1"/>
      <c r="H11" s="1216"/>
      <c r="I11" s="1216"/>
      <c r="J11" s="1216"/>
      <c r="K11" s="467"/>
      <c r="L11" s="132"/>
      <c r="M11" s="1216"/>
      <c r="N11" s="1216"/>
      <c r="O11" s="1216"/>
      <c r="P11" s="467"/>
      <c r="Q11" s="132"/>
    </row>
    <row r="12" spans="1:29" ht="15" thickBot="1" x14ac:dyDescent="0.4"/>
    <row r="13" spans="1:29" ht="36.65" customHeight="1" thickBot="1" x14ac:dyDescent="0.4">
      <c r="A13" s="830" t="s">
        <v>530</v>
      </c>
      <c r="B13" s="1093"/>
      <c r="C13" s="1093"/>
      <c r="D13" s="1093"/>
      <c r="E13" s="1093"/>
      <c r="F13" s="1093"/>
      <c r="G13" s="1093"/>
      <c r="H13" s="1093"/>
      <c r="I13" s="1093"/>
      <c r="J13" s="1093"/>
      <c r="K13" s="1093"/>
      <c r="L13" s="1093"/>
      <c r="M13" s="1093"/>
      <c r="N13" s="1093"/>
      <c r="O13" s="1093"/>
      <c r="P13" s="1093"/>
      <c r="Q13" s="1093"/>
      <c r="R13" s="831"/>
      <c r="S13" s="287"/>
      <c r="T13" s="287"/>
    </row>
    <row r="14" spans="1:29" ht="15" thickBot="1" x14ac:dyDescent="0.4">
      <c r="K14" s="12"/>
    </row>
    <row r="15" spans="1:29" ht="16" customHeight="1" thickBot="1" x14ac:dyDescent="0.4">
      <c r="A15" s="1235" t="s">
        <v>472</v>
      </c>
      <c r="B15" s="1238" t="s">
        <v>473</v>
      </c>
      <c r="C15" s="1241" t="s">
        <v>474</v>
      </c>
      <c r="D15" s="1244" t="s">
        <v>475</v>
      </c>
      <c r="E15" s="1245"/>
      <c r="F15" s="1245"/>
      <c r="G15" s="1245"/>
      <c r="H15" s="1245"/>
      <c r="I15" s="1245"/>
      <c r="J15" s="1246"/>
      <c r="K15" s="1247" t="s">
        <v>476</v>
      </c>
      <c r="L15" s="1245"/>
      <c r="M15" s="1245"/>
      <c r="N15" s="1245"/>
      <c r="O15" s="1245"/>
      <c r="P15" s="1245"/>
      <c r="Q15" s="1246"/>
      <c r="R15" s="1248" t="s">
        <v>477</v>
      </c>
    </row>
    <row r="16" spans="1:29" ht="60.5" x14ac:dyDescent="0.35">
      <c r="A16" s="1236"/>
      <c r="B16" s="1239"/>
      <c r="C16" s="1242"/>
      <c r="D16" s="303" t="s">
        <v>478</v>
      </c>
      <c r="E16" s="288" t="s">
        <v>479</v>
      </c>
      <c r="F16" s="288" t="s">
        <v>480</v>
      </c>
      <c r="G16" s="288" t="s">
        <v>481</v>
      </c>
      <c r="H16" s="288" t="s">
        <v>475</v>
      </c>
      <c r="I16" s="288" t="s">
        <v>482</v>
      </c>
      <c r="J16" s="289" t="s">
        <v>483</v>
      </c>
      <c r="K16" s="290" t="s">
        <v>484</v>
      </c>
      <c r="L16" s="291" t="s">
        <v>485</v>
      </c>
      <c r="M16" s="291" t="s">
        <v>486</v>
      </c>
      <c r="N16" s="291" t="s">
        <v>487</v>
      </c>
      <c r="O16" s="291" t="s">
        <v>488</v>
      </c>
      <c r="P16" s="292" t="s">
        <v>482</v>
      </c>
      <c r="Q16" s="293" t="s">
        <v>483</v>
      </c>
      <c r="R16" s="1249"/>
    </row>
    <row r="17" spans="1:20" ht="15" thickBot="1" x14ac:dyDescent="0.4">
      <c r="A17" s="1237"/>
      <c r="B17" s="1240"/>
      <c r="C17" s="1243"/>
      <c r="D17" s="304" t="s">
        <v>423</v>
      </c>
      <c r="E17" s="294" t="s">
        <v>423</v>
      </c>
      <c r="F17" s="294" t="s">
        <v>423</v>
      </c>
      <c r="G17" s="294" t="s">
        <v>423</v>
      </c>
      <c r="H17" s="294" t="s">
        <v>423</v>
      </c>
      <c r="I17" s="294" t="s">
        <v>423</v>
      </c>
      <c r="J17" s="295" t="s">
        <v>423</v>
      </c>
      <c r="K17" s="296" t="s">
        <v>423</v>
      </c>
      <c r="L17" s="294" t="s">
        <v>423</v>
      </c>
      <c r="M17" s="294" t="s">
        <v>423</v>
      </c>
      <c r="N17" s="294" t="s">
        <v>423</v>
      </c>
      <c r="O17" s="294" t="s">
        <v>423</v>
      </c>
      <c r="P17" s="294" t="s">
        <v>423</v>
      </c>
      <c r="Q17" s="295" t="s">
        <v>423</v>
      </c>
      <c r="R17" s="313" t="s">
        <v>489</v>
      </c>
    </row>
    <row r="18" spans="1:20" x14ac:dyDescent="0.35">
      <c r="A18" s="251"/>
      <c r="B18" s="213"/>
      <c r="C18" s="308"/>
      <c r="D18" s="305"/>
      <c r="E18" s="220"/>
      <c r="F18" s="220"/>
      <c r="G18" s="220"/>
      <c r="H18" s="243">
        <f>G18+E18</f>
        <v>0</v>
      </c>
      <c r="I18" s="243">
        <f>H18*0.5%</f>
        <v>0</v>
      </c>
      <c r="J18" s="244">
        <f>H18-I18</f>
        <v>0</v>
      </c>
      <c r="K18" s="517"/>
      <c r="L18" s="518"/>
      <c r="M18" s="518"/>
      <c r="N18" s="518"/>
      <c r="O18" s="245">
        <f>N18+L18</f>
        <v>0</v>
      </c>
      <c r="P18" s="245">
        <f>O18*0.5%</f>
        <v>0</v>
      </c>
      <c r="Q18" s="246">
        <f>O18-P18</f>
        <v>0</v>
      </c>
      <c r="R18" s="299"/>
    </row>
    <row r="19" spans="1:20" x14ac:dyDescent="0.35">
      <c r="A19" s="251"/>
      <c r="B19" s="213"/>
      <c r="C19" s="309"/>
      <c r="D19" s="306"/>
      <c r="E19" s="208"/>
      <c r="F19" s="208"/>
      <c r="G19" s="208"/>
      <c r="H19" s="232">
        <f>G19+E19</f>
        <v>0</v>
      </c>
      <c r="I19" s="232">
        <f>H19*0.5%</f>
        <v>0</v>
      </c>
      <c r="J19" s="233">
        <f>H19-I19</f>
        <v>0</v>
      </c>
      <c r="K19" s="519"/>
      <c r="L19" s="520"/>
      <c r="M19" s="520"/>
      <c r="N19" s="520"/>
      <c r="O19" s="234">
        <f t="shared" ref="O19:O25" si="0">N19+L19</f>
        <v>0</v>
      </c>
      <c r="P19" s="234">
        <f t="shared" ref="P19:P25" si="1">O19*0.5%</f>
        <v>0</v>
      </c>
      <c r="Q19" s="235">
        <f t="shared" ref="Q19:Q25" si="2">O19-P19</f>
        <v>0</v>
      </c>
      <c r="R19" s="300"/>
    </row>
    <row r="20" spans="1:20" x14ac:dyDescent="0.35">
      <c r="A20" s="251"/>
      <c r="B20" s="213"/>
      <c r="C20" s="309"/>
      <c r="D20" s="306"/>
      <c r="E20" s="208"/>
      <c r="F20" s="208"/>
      <c r="G20" s="208"/>
      <c r="H20" s="232">
        <f t="shared" ref="H20:H25" si="3">G20+E20</f>
        <v>0</v>
      </c>
      <c r="I20" s="232">
        <f t="shared" ref="I20:I25" si="4">H20*0.5%</f>
        <v>0</v>
      </c>
      <c r="J20" s="233">
        <f t="shared" ref="J20:J25" si="5">H20-I20</f>
        <v>0</v>
      </c>
      <c r="K20" s="519"/>
      <c r="L20" s="520"/>
      <c r="M20" s="520"/>
      <c r="N20" s="520"/>
      <c r="O20" s="234">
        <f t="shared" si="0"/>
        <v>0</v>
      </c>
      <c r="P20" s="234">
        <f t="shared" si="1"/>
        <v>0</v>
      </c>
      <c r="Q20" s="235">
        <f t="shared" si="2"/>
        <v>0</v>
      </c>
      <c r="R20" s="300"/>
    </row>
    <row r="21" spans="1:20" x14ac:dyDescent="0.35">
      <c r="A21" s="251"/>
      <c r="B21" s="213"/>
      <c r="C21" s="309"/>
      <c r="D21" s="306"/>
      <c r="E21" s="208"/>
      <c r="F21" s="208"/>
      <c r="G21" s="208"/>
      <c r="H21" s="232">
        <f t="shared" si="3"/>
        <v>0</v>
      </c>
      <c r="I21" s="232">
        <f t="shared" si="4"/>
        <v>0</v>
      </c>
      <c r="J21" s="233">
        <f t="shared" si="5"/>
        <v>0</v>
      </c>
      <c r="K21" s="519"/>
      <c r="L21" s="520"/>
      <c r="M21" s="520"/>
      <c r="N21" s="520"/>
      <c r="O21" s="234">
        <f t="shared" si="0"/>
        <v>0</v>
      </c>
      <c r="P21" s="234">
        <f t="shared" si="1"/>
        <v>0</v>
      </c>
      <c r="Q21" s="235">
        <f t="shared" si="2"/>
        <v>0</v>
      </c>
      <c r="R21" s="300"/>
    </row>
    <row r="22" spans="1:20" x14ac:dyDescent="0.35">
      <c r="A22" s="251"/>
      <c r="B22" s="213"/>
      <c r="C22" s="309"/>
      <c r="D22" s="306"/>
      <c r="E22" s="208"/>
      <c r="F22" s="208"/>
      <c r="G22" s="208"/>
      <c r="H22" s="232">
        <f t="shared" si="3"/>
        <v>0</v>
      </c>
      <c r="I22" s="232">
        <f t="shared" si="4"/>
        <v>0</v>
      </c>
      <c r="J22" s="233">
        <f t="shared" si="5"/>
        <v>0</v>
      </c>
      <c r="K22" s="519"/>
      <c r="L22" s="520"/>
      <c r="M22" s="520"/>
      <c r="N22" s="520"/>
      <c r="O22" s="234">
        <f t="shared" si="0"/>
        <v>0</v>
      </c>
      <c r="P22" s="234">
        <f t="shared" si="1"/>
        <v>0</v>
      </c>
      <c r="Q22" s="235">
        <f t="shared" si="2"/>
        <v>0</v>
      </c>
      <c r="R22" s="300"/>
    </row>
    <row r="23" spans="1:20" x14ac:dyDescent="0.35">
      <c r="A23" s="251"/>
      <c r="B23" s="213"/>
      <c r="C23" s="309"/>
      <c r="D23" s="306"/>
      <c r="E23" s="208"/>
      <c r="F23" s="208"/>
      <c r="G23" s="208"/>
      <c r="H23" s="232">
        <f t="shared" si="3"/>
        <v>0</v>
      </c>
      <c r="I23" s="232">
        <f t="shared" si="4"/>
        <v>0</v>
      </c>
      <c r="J23" s="233">
        <f t="shared" si="5"/>
        <v>0</v>
      </c>
      <c r="K23" s="519"/>
      <c r="L23" s="520"/>
      <c r="M23" s="520"/>
      <c r="N23" s="520"/>
      <c r="O23" s="234">
        <f t="shared" si="0"/>
        <v>0</v>
      </c>
      <c r="P23" s="234">
        <f t="shared" si="1"/>
        <v>0</v>
      </c>
      <c r="Q23" s="235">
        <f t="shared" si="2"/>
        <v>0</v>
      </c>
      <c r="R23" s="300"/>
    </row>
    <row r="24" spans="1:20" x14ac:dyDescent="0.35">
      <c r="A24" s="251"/>
      <c r="B24" s="213"/>
      <c r="C24" s="309"/>
      <c r="D24" s="306"/>
      <c r="E24" s="208"/>
      <c r="F24" s="208"/>
      <c r="G24" s="208"/>
      <c r="H24" s="232">
        <f t="shared" si="3"/>
        <v>0</v>
      </c>
      <c r="I24" s="232">
        <f t="shared" si="4"/>
        <v>0</v>
      </c>
      <c r="J24" s="233">
        <f t="shared" si="5"/>
        <v>0</v>
      </c>
      <c r="K24" s="519"/>
      <c r="L24" s="520"/>
      <c r="M24" s="520"/>
      <c r="N24" s="520"/>
      <c r="O24" s="234">
        <f t="shared" si="0"/>
        <v>0</v>
      </c>
      <c r="P24" s="234">
        <f t="shared" si="1"/>
        <v>0</v>
      </c>
      <c r="Q24" s="235">
        <f t="shared" si="2"/>
        <v>0</v>
      </c>
      <c r="R24" s="300"/>
    </row>
    <row r="25" spans="1:20" ht="15" thickBot="1" x14ac:dyDescent="0.4">
      <c r="A25" s="251"/>
      <c r="B25" s="361"/>
      <c r="C25" s="310"/>
      <c r="D25" s="307"/>
      <c r="E25" s="272"/>
      <c r="F25" s="272"/>
      <c r="G25" s="272"/>
      <c r="H25" s="273">
        <f t="shared" si="3"/>
        <v>0</v>
      </c>
      <c r="I25" s="273">
        <f t="shared" si="4"/>
        <v>0</v>
      </c>
      <c r="J25" s="274">
        <f t="shared" si="5"/>
        <v>0</v>
      </c>
      <c r="K25" s="521"/>
      <c r="L25" s="522"/>
      <c r="M25" s="522"/>
      <c r="N25" s="522"/>
      <c r="O25" s="275">
        <f t="shared" si="0"/>
        <v>0</v>
      </c>
      <c r="P25" s="275">
        <f t="shared" si="1"/>
        <v>0</v>
      </c>
      <c r="Q25" s="276">
        <f t="shared" si="2"/>
        <v>0</v>
      </c>
      <c r="R25" s="301"/>
    </row>
    <row r="26" spans="1:20" ht="15" thickBot="1" x14ac:dyDescent="0.4">
      <c r="B26" s="526"/>
      <c r="C26" s="527" t="s">
        <v>56</v>
      </c>
      <c r="D26" s="528">
        <f>MAXA(D18:D25)</f>
        <v>0</v>
      </c>
      <c r="E26" s="528">
        <f t="shared" ref="E26:Q26" si="6">SUM(E18:E25)</f>
        <v>0</v>
      </c>
      <c r="F26" s="528">
        <f>MAXA(F18:F25)</f>
        <v>0</v>
      </c>
      <c r="G26" s="528">
        <f>SUM(G18:G25)</f>
        <v>0</v>
      </c>
      <c r="H26" s="528">
        <f>SUM(H18:H25)</f>
        <v>0</v>
      </c>
      <c r="I26" s="528">
        <f t="shared" si="6"/>
        <v>0</v>
      </c>
      <c r="J26" s="528">
        <f>SUM(J18:J25)</f>
        <v>0</v>
      </c>
      <c r="K26" s="528">
        <f>MAXA(K18:K25)</f>
        <v>0</v>
      </c>
      <c r="L26" s="528">
        <f t="shared" si="6"/>
        <v>0</v>
      </c>
      <c r="M26" s="528">
        <f>MAXA(M18:M25)</f>
        <v>0</v>
      </c>
      <c r="N26" s="528">
        <f t="shared" si="6"/>
        <v>0</v>
      </c>
      <c r="O26" s="528">
        <f t="shared" si="6"/>
        <v>0</v>
      </c>
      <c r="P26" s="528">
        <f t="shared" si="6"/>
        <v>0</v>
      </c>
      <c r="Q26" s="529">
        <f t="shared" si="6"/>
        <v>0</v>
      </c>
      <c r="R26" s="530"/>
    </row>
    <row r="28" spans="1:20" ht="15" thickBot="1" x14ac:dyDescent="0.4"/>
    <row r="29" spans="1:20" ht="15.75" customHeight="1" x14ac:dyDescent="0.45">
      <c r="A29" s="1232" t="s">
        <v>495</v>
      </c>
      <c r="B29" s="1233"/>
      <c r="C29" s="1233"/>
      <c r="D29" s="1233"/>
      <c r="E29" s="1233"/>
      <c r="F29" s="1233"/>
      <c r="G29" s="1233"/>
      <c r="H29" s="1233"/>
      <c r="I29" s="1233"/>
      <c r="J29" s="1233"/>
      <c r="K29" s="1233"/>
      <c r="L29" s="1233"/>
      <c r="M29" s="1233"/>
      <c r="N29" s="1233"/>
      <c r="O29" s="1233"/>
      <c r="P29" s="1233"/>
      <c r="Q29" s="1233"/>
      <c r="R29" s="1233"/>
      <c r="S29" s="1233"/>
      <c r="T29" s="1234"/>
    </row>
    <row r="30" spans="1:20" ht="71.25" customHeight="1" x14ac:dyDescent="0.35">
      <c r="A30" s="1224" t="s">
        <v>472</v>
      </c>
      <c r="B30" s="1226" t="s">
        <v>496</v>
      </c>
      <c r="C30" s="382" t="s">
        <v>497</v>
      </c>
      <c r="D30" s="383" t="s">
        <v>498</v>
      </c>
      <c r="E30" s="382" t="s">
        <v>499</v>
      </c>
      <c r="F30" s="384" t="s">
        <v>500</v>
      </c>
      <c r="G30" s="384" t="s">
        <v>501</v>
      </c>
      <c r="H30" s="383" t="s">
        <v>502</v>
      </c>
      <c r="I30" s="383" t="s">
        <v>500</v>
      </c>
      <c r="J30" s="1228" t="s">
        <v>503</v>
      </c>
      <c r="K30" s="385" t="s">
        <v>501</v>
      </c>
      <c r="L30" s="383" t="s">
        <v>504</v>
      </c>
      <c r="M30" s="385" t="s">
        <v>505</v>
      </c>
      <c r="N30" s="383" t="s">
        <v>506</v>
      </c>
      <c r="O30" s="385" t="s">
        <v>507</v>
      </c>
      <c r="P30" s="385" t="s">
        <v>508</v>
      </c>
      <c r="Q30" s="385" t="s">
        <v>509</v>
      </c>
      <c r="R30" s="382" t="s">
        <v>510</v>
      </c>
      <c r="S30" s="385" t="s">
        <v>511</v>
      </c>
      <c r="T30" s="386" t="s">
        <v>512</v>
      </c>
    </row>
    <row r="31" spans="1:20" ht="15" thickBot="1" x14ac:dyDescent="0.4">
      <c r="A31" s="1225"/>
      <c r="B31" s="1227"/>
      <c r="C31" s="182" t="s">
        <v>513</v>
      </c>
      <c r="D31" s="294" t="s">
        <v>423</v>
      </c>
      <c r="E31" s="182" t="s">
        <v>514</v>
      </c>
      <c r="F31" s="182" t="s">
        <v>515</v>
      </c>
      <c r="G31" s="182" t="s">
        <v>423</v>
      </c>
      <c r="H31" s="302" t="s">
        <v>514</v>
      </c>
      <c r="I31" s="182" t="s">
        <v>515</v>
      </c>
      <c r="J31" s="1229"/>
      <c r="K31" s="182" t="s">
        <v>423</v>
      </c>
      <c r="L31" s="182" t="s">
        <v>423</v>
      </c>
      <c r="M31" s="182" t="s">
        <v>423</v>
      </c>
      <c r="N31" s="182" t="s">
        <v>425</v>
      </c>
      <c r="O31" s="182" t="s">
        <v>425</v>
      </c>
      <c r="P31" s="182" t="s">
        <v>423</v>
      </c>
      <c r="Q31" s="387" t="s">
        <v>425</v>
      </c>
      <c r="R31" s="387" t="s">
        <v>489</v>
      </c>
      <c r="S31" s="182" t="s">
        <v>423</v>
      </c>
      <c r="T31" s="297" t="s">
        <v>489</v>
      </c>
    </row>
    <row r="32" spans="1:20" x14ac:dyDescent="0.35">
      <c r="A32" s="251"/>
      <c r="B32" s="267" t="e">
        <f>VLOOKUP(A32,'sub_urbano_PIANO_INV-INFR'!F$68:G$81,2,FALSE)</f>
        <v>#N/A</v>
      </c>
      <c r="C32" s="266"/>
      <c r="D32" s="250"/>
      <c r="E32" s="251"/>
      <c r="F32" s="252"/>
      <c r="G32" s="253"/>
      <c r="H32" s="254"/>
      <c r="I32" s="255"/>
      <c r="J32" s="256"/>
      <c r="K32" s="242"/>
      <c r="L32" s="220"/>
      <c r="M32" s="243">
        <f>K32+L32</f>
        <v>0</v>
      </c>
      <c r="N32" s="257"/>
      <c r="O32" s="257"/>
      <c r="P32" s="212"/>
      <c r="Q32" s="213"/>
      <c r="R32" s="213"/>
      <c r="S32" s="220"/>
      <c r="T32" s="110"/>
    </row>
    <row r="33" spans="1:20" x14ac:dyDescent="0.35">
      <c r="A33" s="251"/>
      <c r="B33" s="267" t="e">
        <f>VLOOKUP(A33,'sub_urbano_PIANO_INV-INFR'!F$68:G$81,2,FALSE)</f>
        <v>#N/A</v>
      </c>
      <c r="C33" s="229"/>
      <c r="D33" s="230"/>
      <c r="E33" s="222"/>
      <c r="F33" s="214"/>
      <c r="G33" s="227"/>
      <c r="H33" s="223"/>
      <c r="I33" s="209"/>
      <c r="J33" s="210"/>
      <c r="K33" s="207"/>
      <c r="L33" s="208"/>
      <c r="M33" s="243">
        <f t="shared" ref="M33:M43" si="7">K33+L33</f>
        <v>0</v>
      </c>
      <c r="N33" s="211"/>
      <c r="O33" s="211"/>
      <c r="P33" s="215"/>
      <c r="Q33" s="122"/>
      <c r="R33" s="122"/>
      <c r="S33" s="208"/>
      <c r="T33" s="110"/>
    </row>
    <row r="34" spans="1:20" x14ac:dyDescent="0.35">
      <c r="A34" s="251"/>
      <c r="B34" s="267" t="e">
        <f>VLOOKUP(A34,'sub_urbano_PIANO_INV-INFR'!F$68:G$81,2,FALSE)</f>
        <v>#N/A</v>
      </c>
      <c r="C34" s="231"/>
      <c r="D34" s="227"/>
      <c r="E34" s="221"/>
      <c r="F34" s="209"/>
      <c r="G34" s="228"/>
      <c r="H34" s="224"/>
      <c r="I34" s="218"/>
      <c r="J34" s="219"/>
      <c r="K34" s="216"/>
      <c r="L34" s="220"/>
      <c r="M34" s="243">
        <f t="shared" si="7"/>
        <v>0</v>
      </c>
      <c r="N34" s="211"/>
      <c r="O34" s="122"/>
      <c r="P34" s="208"/>
      <c r="Q34" s="122"/>
      <c r="R34" s="122"/>
      <c r="S34" s="208"/>
      <c r="T34" s="111"/>
    </row>
    <row r="35" spans="1:20" x14ac:dyDescent="0.35">
      <c r="A35" s="251"/>
      <c r="B35" s="267" t="e">
        <f>VLOOKUP(A35,'sub_urbano_PIANO_INV-INFR'!F$68:G$81,2,FALSE)</f>
        <v>#N/A</v>
      </c>
      <c r="C35" s="231"/>
      <c r="D35" s="227"/>
      <c r="E35" s="221"/>
      <c r="F35" s="209"/>
      <c r="G35" s="228"/>
      <c r="H35" s="224"/>
      <c r="I35" s="218"/>
      <c r="J35" s="219"/>
      <c r="K35" s="216"/>
      <c r="L35" s="220"/>
      <c r="M35" s="243">
        <f t="shared" si="7"/>
        <v>0</v>
      </c>
      <c r="N35" s="211"/>
      <c r="O35" s="122"/>
      <c r="P35" s="208"/>
      <c r="Q35" s="122"/>
      <c r="R35" s="122"/>
      <c r="S35" s="208"/>
      <c r="T35" s="111"/>
    </row>
    <row r="36" spans="1:20" x14ac:dyDescent="0.35">
      <c r="A36" s="251"/>
      <c r="B36" s="267" t="e">
        <f>VLOOKUP(A36,'sub_urbano_PIANO_INV-INFR'!F$68:G$81,2,FALSE)</f>
        <v>#N/A</v>
      </c>
      <c r="C36" s="231"/>
      <c r="D36" s="227"/>
      <c r="E36" s="221"/>
      <c r="F36" s="209"/>
      <c r="G36" s="228"/>
      <c r="H36" s="224"/>
      <c r="I36" s="218"/>
      <c r="J36" s="219"/>
      <c r="K36" s="216"/>
      <c r="L36" s="220"/>
      <c r="M36" s="243">
        <f t="shared" si="7"/>
        <v>0</v>
      </c>
      <c r="N36" s="211"/>
      <c r="O36" s="122"/>
      <c r="P36" s="208"/>
      <c r="Q36" s="122"/>
      <c r="R36" s="122"/>
      <c r="S36" s="208"/>
      <c r="T36" s="111"/>
    </row>
    <row r="37" spans="1:20" x14ac:dyDescent="0.35">
      <c r="A37" s="251"/>
      <c r="B37" s="267" t="e">
        <f>VLOOKUP(A37,'sub_urbano_PIANO_INV-INFR'!F$68:G$81,2,FALSE)</f>
        <v>#N/A</v>
      </c>
      <c r="C37" s="231"/>
      <c r="D37" s="227"/>
      <c r="E37" s="221"/>
      <c r="F37" s="209"/>
      <c r="G37" s="228"/>
      <c r="H37" s="224"/>
      <c r="I37" s="218"/>
      <c r="J37" s="219"/>
      <c r="K37" s="216"/>
      <c r="L37" s="220"/>
      <c r="M37" s="243">
        <f t="shared" si="7"/>
        <v>0</v>
      </c>
      <c r="N37" s="211"/>
      <c r="O37" s="122"/>
      <c r="P37" s="208"/>
      <c r="Q37" s="122"/>
      <c r="R37" s="122"/>
      <c r="S37" s="208"/>
      <c r="T37" s="111"/>
    </row>
    <row r="38" spans="1:20" x14ac:dyDescent="0.35">
      <c r="A38" s="251"/>
      <c r="B38" s="267" t="e">
        <f>VLOOKUP(A38,'sub_urbano_PIANO_INV-INFR'!F$68:G$81,2,FALSE)</f>
        <v>#N/A</v>
      </c>
      <c r="C38" s="231"/>
      <c r="D38" s="227"/>
      <c r="E38" s="221"/>
      <c r="F38" s="209"/>
      <c r="G38" s="228"/>
      <c r="H38" s="224"/>
      <c r="I38" s="218"/>
      <c r="J38" s="219"/>
      <c r="K38" s="216"/>
      <c r="L38" s="220"/>
      <c r="M38" s="243">
        <f t="shared" si="7"/>
        <v>0</v>
      </c>
      <c r="N38" s="211"/>
      <c r="O38" s="122"/>
      <c r="P38" s="208"/>
      <c r="Q38" s="122"/>
      <c r="R38" s="122"/>
      <c r="S38" s="208"/>
      <c r="T38" s="111"/>
    </row>
    <row r="39" spans="1:20" x14ac:dyDescent="0.35">
      <c r="A39" s="251"/>
      <c r="B39" s="267" t="e">
        <f>VLOOKUP(A39,'sub_urbano_PIANO_INV-INFR'!F$68:G$81,2,FALSE)</f>
        <v>#N/A</v>
      </c>
      <c r="C39" s="231"/>
      <c r="D39" s="227"/>
      <c r="E39" s="221"/>
      <c r="F39" s="209"/>
      <c r="G39" s="228"/>
      <c r="H39" s="224"/>
      <c r="I39" s="218"/>
      <c r="J39" s="219"/>
      <c r="K39" s="216"/>
      <c r="L39" s="220"/>
      <c r="M39" s="243">
        <f t="shared" si="7"/>
        <v>0</v>
      </c>
      <c r="N39" s="211"/>
      <c r="O39" s="122"/>
      <c r="P39" s="208"/>
      <c r="Q39" s="122"/>
      <c r="R39" s="122"/>
      <c r="S39" s="208"/>
      <c r="T39" s="111"/>
    </row>
    <row r="40" spans="1:20" x14ac:dyDescent="0.35">
      <c r="A40" s="251"/>
      <c r="B40" s="267" t="e">
        <f>VLOOKUP(A40,'sub_urbano_PIANO_INV-INFR'!F$68:G$81,2,FALSE)</f>
        <v>#N/A</v>
      </c>
      <c r="C40" s="231"/>
      <c r="D40" s="227"/>
      <c r="E40" s="221"/>
      <c r="F40" s="209"/>
      <c r="G40" s="228"/>
      <c r="H40" s="224"/>
      <c r="I40" s="218"/>
      <c r="J40" s="219"/>
      <c r="K40" s="216"/>
      <c r="L40" s="220"/>
      <c r="M40" s="243">
        <f t="shared" si="7"/>
        <v>0</v>
      </c>
      <c r="N40" s="211"/>
      <c r="O40" s="122"/>
      <c r="P40" s="208"/>
      <c r="Q40" s="122"/>
      <c r="R40" s="122"/>
      <c r="S40" s="208"/>
      <c r="T40" s="111"/>
    </row>
    <row r="41" spans="1:20" x14ac:dyDescent="0.35">
      <c r="A41" s="251"/>
      <c r="B41" s="267" t="e">
        <f>VLOOKUP(A41,'sub_urbano_PIANO_INV-INFR'!F$68:G$81,2,FALSE)</f>
        <v>#N/A</v>
      </c>
      <c r="C41" s="231"/>
      <c r="D41" s="227"/>
      <c r="E41" s="221"/>
      <c r="F41" s="209"/>
      <c r="G41" s="228"/>
      <c r="H41" s="224"/>
      <c r="I41" s="218"/>
      <c r="J41" s="219"/>
      <c r="K41" s="216"/>
      <c r="L41" s="220"/>
      <c r="M41" s="243">
        <f t="shared" si="7"/>
        <v>0</v>
      </c>
      <c r="N41" s="211"/>
      <c r="O41" s="122"/>
      <c r="P41" s="208"/>
      <c r="Q41" s="122"/>
      <c r="R41" s="122"/>
      <c r="S41" s="208"/>
      <c r="T41" s="111"/>
    </row>
    <row r="42" spans="1:20" x14ac:dyDescent="0.35">
      <c r="A42" s="251" t="s">
        <v>531</v>
      </c>
      <c r="B42" s="267" t="e">
        <f>VLOOKUP(A42,'sub_urbano_PIANO_INV-INFR'!F$68:G$81,2,FALSE)</f>
        <v>#N/A</v>
      </c>
      <c r="C42" s="231"/>
      <c r="D42" s="227"/>
      <c r="E42" s="221"/>
      <c r="F42" s="209"/>
      <c r="G42" s="228"/>
      <c r="H42" s="224"/>
      <c r="I42" s="218"/>
      <c r="J42" s="219"/>
      <c r="K42" s="216"/>
      <c r="L42" s="220"/>
      <c r="M42" s="243">
        <f t="shared" si="7"/>
        <v>0</v>
      </c>
      <c r="N42" s="211"/>
      <c r="O42" s="122"/>
      <c r="P42" s="208"/>
      <c r="Q42" s="122"/>
      <c r="R42" s="122"/>
      <c r="S42" s="208"/>
      <c r="T42" s="111"/>
    </row>
    <row r="43" spans="1:20" ht="15" thickBot="1" x14ac:dyDescent="0.4">
      <c r="A43" s="251" t="s">
        <v>532</v>
      </c>
      <c r="B43" s="363" t="e">
        <f>VLOOKUP(A43,'sub_urbano_PIANO_INV-INFR'!F$68:G$81,2,FALSE)</f>
        <v>#N/A</v>
      </c>
      <c r="C43" s="231"/>
      <c r="D43" s="227"/>
      <c r="E43" s="281"/>
      <c r="F43" s="218"/>
      <c r="G43" s="228"/>
      <c r="H43" s="224"/>
      <c r="I43" s="218"/>
      <c r="J43" s="219"/>
      <c r="K43" s="216"/>
      <c r="L43" s="282"/>
      <c r="M43" s="283">
        <f t="shared" si="7"/>
        <v>0</v>
      </c>
      <c r="N43" s="284"/>
      <c r="O43" s="217"/>
      <c r="P43" s="272"/>
      <c r="Q43" s="217"/>
      <c r="R43" s="217"/>
      <c r="S43" s="272"/>
      <c r="T43" s="277"/>
    </row>
    <row r="44" spans="1:20" ht="15" thickBot="1" x14ac:dyDescent="0.4">
      <c r="C44" s="365" t="s">
        <v>350</v>
      </c>
      <c r="D44" s="364">
        <f>SUM(D32:D43)</f>
        <v>0</v>
      </c>
      <c r="E44" s="279"/>
      <c r="F44" s="279"/>
      <c r="G44" s="278">
        <f>SUM(G32:G43)</f>
        <v>0</v>
      </c>
      <c r="H44" s="286" t="s">
        <v>350</v>
      </c>
      <c r="I44" s="286"/>
      <c r="J44" s="278"/>
      <c r="K44" s="278">
        <f>SUM(K32:K43)</f>
        <v>0</v>
      </c>
      <c r="L44" s="278">
        <f t="shared" ref="L44:M44" si="8">SUM(L32:L43)</f>
        <v>0</v>
      </c>
      <c r="M44" s="278">
        <f t="shared" si="8"/>
        <v>0</v>
      </c>
      <c r="N44" s="285"/>
      <c r="O44" s="285"/>
      <c r="P44" s="278">
        <f>SUM(P32:P43)</f>
        <v>0</v>
      </c>
      <c r="Q44" s="279"/>
      <c r="R44" s="279"/>
      <c r="S44" s="278">
        <f>SUM(S32:S43)</f>
        <v>0</v>
      </c>
      <c r="T44" s="280"/>
    </row>
    <row r="45" spans="1:20" ht="15" thickBot="1" x14ac:dyDescent="0.4">
      <c r="G45" s="206"/>
    </row>
    <row r="46" spans="1:20" ht="47.25" customHeight="1" thickBot="1" x14ac:dyDescent="0.4">
      <c r="A46" s="1175" t="s">
        <v>6</v>
      </c>
      <c r="B46" s="1176"/>
      <c r="C46" s="1176"/>
      <c r="D46" s="1176"/>
      <c r="E46" s="1176"/>
      <c r="F46" s="1176"/>
      <c r="G46" s="1176"/>
      <c r="H46" s="1176"/>
      <c r="I46" s="1176"/>
      <c r="J46" s="1176"/>
      <c r="K46" s="1176"/>
      <c r="L46" s="1176"/>
      <c r="M46" s="1176"/>
      <c r="N46" s="1176"/>
      <c r="O46" s="1176"/>
      <c r="P46" s="1176"/>
      <c r="Q46" s="1176"/>
      <c r="R46" s="1176"/>
      <c r="S46" s="1176"/>
      <c r="T46" s="1177"/>
    </row>
  </sheetData>
  <sheetProtection algorithmName="SHA-512" hashValue="f7+Gh3tDdLVjCR749xbCw6wWPWQGxi/IJJLBf9fM2n5ohhOH8WAwKETVrplCt4AZ8GdrlYF2SpMixJZvrIadSg==" saltValue="i7Vfz56KrU1t3CPmno6Eig==" spinCount="100000" sheet="1" objects="1" scenarios="1"/>
  <mergeCells count="28">
    <mergeCell ref="A29:T29"/>
    <mergeCell ref="A30:A31"/>
    <mergeCell ref="B30:B31"/>
    <mergeCell ref="J30:J31"/>
    <mergeCell ref="A46:T46"/>
    <mergeCell ref="A13:R13"/>
    <mergeCell ref="A15:A17"/>
    <mergeCell ref="B15:B17"/>
    <mergeCell ref="C15:C17"/>
    <mergeCell ref="D15:J15"/>
    <mergeCell ref="K15:Q15"/>
    <mergeCell ref="R15:R16"/>
    <mergeCell ref="A9:C9"/>
    <mergeCell ref="D9:F9"/>
    <mergeCell ref="H9:J9"/>
    <mergeCell ref="M9:O9"/>
    <mergeCell ref="A11:C11"/>
    <mergeCell ref="D11:F11"/>
    <mergeCell ref="H11:J11"/>
    <mergeCell ref="M11:O11"/>
    <mergeCell ref="A2:X2"/>
    <mergeCell ref="A4:R4"/>
    <mergeCell ref="A6:C7"/>
    <mergeCell ref="D6:F7"/>
    <mergeCell ref="H6:K6"/>
    <mergeCell ref="M6:P6"/>
    <mergeCell ref="H7:J7"/>
    <mergeCell ref="M7:O7"/>
  </mergeCells>
  <dataValidations count="5">
    <dataValidation allowBlank="1" showErrorMessage="1" prompt="Scegliere il comune beneficiario dal menù a tendina_x000a_" sqref="K9:K11 P7:P9" xr:uid="{00000000-0002-0000-1100-000000000000}"/>
    <dataValidation allowBlank="1" showErrorMessage="1" prompt="_x000a_" sqref="K7" xr:uid="{00000000-0002-0000-1100-000001000000}"/>
    <dataValidation type="list" allowBlank="1" showInputMessage="1" showErrorMessage="1" sqref="R32:R43" xr:uid="{00000000-0002-0000-1100-000002000000}">
      <formula1>"si,"</formula1>
    </dataValidation>
    <dataValidation type="list" allowBlank="1" showInputMessage="1" showErrorMessage="1" sqref="R18:R25 T32:T43" xr:uid="{00000000-0002-0000-1100-000003000000}">
      <formula1>"si"</formula1>
    </dataValidation>
    <dataValidation type="list" allowBlank="1" showInputMessage="1" showErrorMessage="1" sqref="N32:N43" xr:uid="{00000000-0002-0000-1100-000004000000}">
      <formula1>$B$18:$B$25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cegliere la regione beneficiaria dal menù a tendina" xr:uid="{00000000-0002-0000-1100-000005000000}">
          <x14:formula1>
            <xm:f>'DATI EROGAZIONI'!$A$2:$A$20</xm:f>
          </x14:formula1>
          <xm:sqref>D6:F7</xm:sqref>
        </x14:dataValidation>
        <x14:dataValidation type="list" allowBlank="1" showInputMessage="1" showErrorMessage="1" xr:uid="{00000000-0002-0000-1100-000006000000}">
          <x14:formula1>
            <xm:f>'EXTRA-urbano_PIANO_INV-INFR '!$D$67:$D$80</xm:f>
          </x14:formula1>
          <xm:sqref>A18:A25</xm:sqref>
        </x14:dataValidation>
        <x14:dataValidation type="list" allowBlank="1" showInputMessage="1" showErrorMessage="1" prompt="Inserire riferimento voce di spesa da piano di investimento esecutivo infrastrutture_x000a__x000a_" xr:uid="{00000000-0002-0000-1100-000007000000}">
          <x14:formula1>
            <xm:f>'EXTRA-urbano_PIANO_INV-INFR '!$D$66:$D$80</xm:f>
          </x14:formula1>
          <xm:sqref>A32:A43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2" tint="-0.249977111117893"/>
  </sheetPr>
  <dimension ref="A1:AC46"/>
  <sheetViews>
    <sheetView topLeftCell="A10" workbookViewId="0">
      <selection activeCell="A18" sqref="A18:A25"/>
    </sheetView>
  </sheetViews>
  <sheetFormatPr defaultColWidth="8.7265625" defaultRowHeight="14.5" x14ac:dyDescent="0.35"/>
  <cols>
    <col min="1" max="1" width="15.54296875" style="1" customWidth="1"/>
    <col min="2" max="2" width="26.1796875" style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2.7265625" style="1" customWidth="1"/>
    <col min="21" max="16384" width="8.7265625" style="1"/>
  </cols>
  <sheetData>
    <row r="1" spans="1:29" customFormat="1" ht="15" thickBot="1" x14ac:dyDescent="0.4">
      <c r="A1" s="88"/>
      <c r="B1" s="33"/>
      <c r="C1" s="34"/>
      <c r="D1" s="35"/>
      <c r="E1" s="35"/>
      <c r="F1" s="35"/>
      <c r="G1" s="36"/>
      <c r="H1" s="37"/>
      <c r="I1" s="33"/>
      <c r="J1" s="33"/>
      <c r="K1" s="38"/>
      <c r="L1" s="38"/>
      <c r="M1" s="38"/>
      <c r="N1" s="38"/>
      <c r="O1" s="38"/>
      <c r="P1" s="34"/>
      <c r="Q1" s="33"/>
      <c r="R1" s="36"/>
      <c r="S1" s="33"/>
      <c r="T1" s="33"/>
      <c r="U1" s="33"/>
      <c r="V1" s="34"/>
      <c r="W1" s="34"/>
      <c r="X1" s="33"/>
      <c r="Y1" s="34"/>
      <c r="Z1" s="34"/>
      <c r="AA1" s="34"/>
      <c r="AB1" s="34"/>
      <c r="AC1" s="33"/>
    </row>
    <row r="2" spans="1:29" customFormat="1" ht="36.75" customHeight="1" thickBot="1" x14ac:dyDescent="0.4">
      <c r="A2" s="958" t="s">
        <v>0</v>
      </c>
      <c r="B2" s="959"/>
      <c r="C2" s="959"/>
      <c r="D2" s="959"/>
      <c r="E2" s="959"/>
      <c r="F2" s="959"/>
      <c r="G2" s="959"/>
      <c r="H2" s="959"/>
      <c r="I2" s="959"/>
      <c r="J2" s="959"/>
      <c r="K2" s="959"/>
      <c r="L2" s="959"/>
      <c r="M2" s="959"/>
      <c r="N2" s="959"/>
      <c r="O2" s="959"/>
      <c r="P2" s="959"/>
      <c r="Q2" s="959"/>
      <c r="R2" s="959"/>
      <c r="S2" s="959"/>
      <c r="T2" s="959"/>
      <c r="U2" s="959"/>
      <c r="V2" s="959"/>
      <c r="W2" s="959"/>
      <c r="X2" s="960"/>
      <c r="Y2" s="103"/>
      <c r="Z2" s="103"/>
      <c r="AA2" s="103"/>
      <c r="AB2" s="103"/>
      <c r="AC2" s="103"/>
    </row>
    <row r="3" spans="1:29" customFormat="1" ht="23" thickBot="1" x14ac:dyDescent="0.4">
      <c r="A3" s="80"/>
      <c r="B3" s="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customFormat="1" ht="18" thickBot="1" x14ac:dyDescent="0.4">
      <c r="A4" s="816" t="s">
        <v>533</v>
      </c>
      <c r="B4" s="817"/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17"/>
      <c r="O4" s="817"/>
      <c r="P4" s="817"/>
      <c r="Q4" s="817"/>
      <c r="R4" s="870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</row>
    <row r="5" spans="1:29" customFormat="1" ht="18" thickBot="1" x14ac:dyDescent="0.4">
      <c r="A5" s="270"/>
      <c r="B5" s="62"/>
      <c r="C5" s="62"/>
      <c r="D5" s="62"/>
      <c r="E5" s="62"/>
      <c r="F5" s="62"/>
      <c r="G5" s="62"/>
      <c r="H5" s="62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</row>
    <row r="6" spans="1:29" customFormat="1" ht="28" thickBot="1" x14ac:dyDescent="0.4">
      <c r="A6" s="723" t="s">
        <v>233</v>
      </c>
      <c r="B6" s="724"/>
      <c r="C6" s="724"/>
      <c r="D6" s="1178" t="s">
        <v>534</v>
      </c>
      <c r="E6" s="1178"/>
      <c r="F6" s="1179"/>
      <c r="G6" s="29"/>
      <c r="H6" s="1206"/>
      <c r="I6" s="1206"/>
      <c r="J6" s="1206"/>
      <c r="K6" s="1206"/>
      <c r="L6" s="29"/>
      <c r="M6" s="1207" t="s">
        <v>467</v>
      </c>
      <c r="N6" s="1208"/>
      <c r="O6" s="1208"/>
      <c r="P6" s="120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29" customFormat="1" ht="15" customHeight="1" thickBot="1" x14ac:dyDescent="0.4">
      <c r="A7" s="729"/>
      <c r="B7" s="730"/>
      <c r="C7" s="730"/>
      <c r="D7" s="1180"/>
      <c r="E7" s="1180"/>
      <c r="F7" s="1181"/>
      <c r="G7" s="1"/>
      <c r="H7" s="1221"/>
      <c r="I7" s="1221"/>
      <c r="J7" s="1221"/>
      <c r="K7" s="467"/>
      <c r="L7" s="47"/>
      <c r="M7" s="1210" t="s">
        <v>468</v>
      </c>
      <c r="N7" s="1211"/>
      <c r="O7" s="1212"/>
      <c r="P7" s="269">
        <f>M44</f>
        <v>0</v>
      </c>
    </row>
    <row r="8" spans="1:29" customFormat="1" ht="12.75" customHeight="1" thickBot="1" x14ac:dyDescent="0.7">
      <c r="A8" s="24"/>
      <c r="B8" s="24"/>
      <c r="C8" s="24"/>
      <c r="D8" s="24"/>
      <c r="E8" s="25"/>
      <c r="F8" s="25"/>
      <c r="G8" s="1"/>
      <c r="H8" s="1"/>
      <c r="I8" s="25"/>
      <c r="J8" s="25"/>
      <c r="K8" s="25"/>
      <c r="L8" s="25"/>
      <c r="M8" s="80"/>
      <c r="N8" s="25"/>
      <c r="O8" s="25"/>
      <c r="P8" s="271"/>
      <c r="Q8" s="25"/>
      <c r="R8" s="25"/>
      <c r="S8" s="25"/>
      <c r="T8" s="25"/>
      <c r="U8" s="25"/>
      <c r="V8" s="26"/>
      <c r="W8" s="26"/>
      <c r="X8" s="26"/>
      <c r="Y8" s="9"/>
      <c r="Z8" s="27"/>
      <c r="AA8" s="28"/>
      <c r="AB8" s="28"/>
      <c r="AC8" s="28"/>
    </row>
    <row r="9" spans="1:29" customFormat="1" ht="16" thickBot="1" x14ac:dyDescent="0.4">
      <c r="A9" s="1217" t="s">
        <v>169</v>
      </c>
      <c r="B9" s="1218"/>
      <c r="C9" s="1218"/>
      <c r="D9" s="1219" t="str">
        <f>'sub_urbano_PIANO_INV-INFR'!I90</f>
        <v/>
      </c>
      <c r="E9" s="1219"/>
      <c r="F9" s="1220"/>
      <c r="G9" s="1"/>
      <c r="H9" s="1216"/>
      <c r="I9" s="1216"/>
      <c r="J9" s="1216"/>
      <c r="K9" s="467"/>
      <c r="L9" s="100"/>
      <c r="M9" s="1213" t="s">
        <v>470</v>
      </c>
      <c r="N9" s="1214"/>
      <c r="O9" s="1215"/>
      <c r="P9" s="269">
        <f>S44</f>
        <v>0</v>
      </c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</row>
    <row r="10" spans="1:29" customFormat="1" ht="15" thickBot="1" x14ac:dyDescent="0.4">
      <c r="G10" s="1"/>
      <c r="H10" s="1"/>
      <c r="K10" s="466"/>
      <c r="M10" s="82"/>
      <c r="N10" s="468"/>
      <c r="O10" s="468"/>
      <c r="P10" s="469"/>
    </row>
    <row r="11" spans="1:29" customFormat="1" ht="33.65" customHeight="1" thickBot="1" x14ac:dyDescent="0.4">
      <c r="A11" s="1230" t="s">
        <v>4</v>
      </c>
      <c r="B11" s="1231"/>
      <c r="C11" s="1231"/>
      <c r="D11" s="1222"/>
      <c r="E11" s="1222"/>
      <c r="F11" s="1223"/>
      <c r="G11" s="1"/>
      <c r="H11" s="1216"/>
      <c r="I11" s="1216"/>
      <c r="J11" s="1216"/>
      <c r="K11" s="467"/>
      <c r="L11" s="132"/>
      <c r="M11" s="1216"/>
      <c r="N11" s="1216"/>
      <c r="O11" s="1216"/>
      <c r="P11" s="467"/>
      <c r="Q11" s="132"/>
    </row>
    <row r="12" spans="1:29" ht="15" thickBot="1" x14ac:dyDescent="0.4"/>
    <row r="13" spans="1:29" ht="36.65" customHeight="1" thickBot="1" x14ac:dyDescent="0.4">
      <c r="A13" s="1257" t="s">
        <v>535</v>
      </c>
      <c r="B13" s="1258"/>
      <c r="C13" s="1258"/>
      <c r="D13" s="1258"/>
      <c r="E13" s="1258"/>
      <c r="F13" s="1258"/>
      <c r="G13" s="1258"/>
      <c r="H13" s="1258"/>
      <c r="I13" s="1258"/>
      <c r="J13" s="1258"/>
      <c r="K13" s="1258"/>
      <c r="L13" s="1258"/>
      <c r="M13" s="1258"/>
      <c r="N13" s="1258"/>
      <c r="O13" s="1258"/>
      <c r="P13" s="1258"/>
      <c r="Q13" s="1258"/>
      <c r="R13" s="1259"/>
      <c r="S13" s="287"/>
      <c r="T13" s="287"/>
    </row>
    <row r="14" spans="1:29" ht="15" thickBot="1" x14ac:dyDescent="0.4">
      <c r="K14" s="12"/>
    </row>
    <row r="15" spans="1:29" ht="16" customHeight="1" thickBot="1" x14ac:dyDescent="0.4">
      <c r="A15" s="1260" t="s">
        <v>472</v>
      </c>
      <c r="B15" s="1263" t="s">
        <v>473</v>
      </c>
      <c r="C15" s="1266" t="s">
        <v>474</v>
      </c>
      <c r="D15" s="1269" t="s">
        <v>475</v>
      </c>
      <c r="E15" s="1270"/>
      <c r="F15" s="1270"/>
      <c r="G15" s="1270"/>
      <c r="H15" s="1270"/>
      <c r="I15" s="1270"/>
      <c r="J15" s="1271"/>
      <c r="K15" s="1272" t="s">
        <v>476</v>
      </c>
      <c r="L15" s="1273"/>
      <c r="M15" s="1273"/>
      <c r="N15" s="1273"/>
      <c r="O15" s="1273"/>
      <c r="P15" s="1273"/>
      <c r="Q15" s="1274"/>
      <c r="R15" s="1275" t="s">
        <v>477</v>
      </c>
    </row>
    <row r="16" spans="1:29" ht="60" x14ac:dyDescent="0.35">
      <c r="A16" s="1261"/>
      <c r="B16" s="1264"/>
      <c r="C16" s="1267"/>
      <c r="D16" s="419" t="s">
        <v>478</v>
      </c>
      <c r="E16" s="420" t="s">
        <v>479</v>
      </c>
      <c r="F16" s="420" t="s">
        <v>480</v>
      </c>
      <c r="G16" s="420" t="s">
        <v>481</v>
      </c>
      <c r="H16" s="420" t="s">
        <v>475</v>
      </c>
      <c r="I16" s="420" t="s">
        <v>482</v>
      </c>
      <c r="J16" s="421" t="s">
        <v>483</v>
      </c>
      <c r="K16" s="437" t="s">
        <v>484</v>
      </c>
      <c r="L16" s="438" t="s">
        <v>485</v>
      </c>
      <c r="M16" s="438" t="s">
        <v>486</v>
      </c>
      <c r="N16" s="438" t="s">
        <v>487</v>
      </c>
      <c r="O16" s="438" t="s">
        <v>488</v>
      </c>
      <c r="P16" s="422" t="s">
        <v>482</v>
      </c>
      <c r="Q16" s="423" t="s">
        <v>483</v>
      </c>
      <c r="R16" s="1276"/>
      <c r="T16" s="1279"/>
    </row>
    <row r="17" spans="1:20" ht="15" thickBot="1" x14ac:dyDescent="0.4">
      <c r="A17" s="1262"/>
      <c r="B17" s="1265"/>
      <c r="C17" s="1268"/>
      <c r="D17" s="424" t="s">
        <v>423</v>
      </c>
      <c r="E17" s="425" t="s">
        <v>423</v>
      </c>
      <c r="F17" s="425" t="s">
        <v>423</v>
      </c>
      <c r="G17" s="425" t="s">
        <v>423</v>
      </c>
      <c r="H17" s="425" t="s">
        <v>423</v>
      </c>
      <c r="I17" s="425" t="s">
        <v>423</v>
      </c>
      <c r="J17" s="426" t="s">
        <v>423</v>
      </c>
      <c r="K17" s="424" t="s">
        <v>423</v>
      </c>
      <c r="L17" s="425" t="s">
        <v>423</v>
      </c>
      <c r="M17" s="425" t="s">
        <v>423</v>
      </c>
      <c r="N17" s="425" t="s">
        <v>423</v>
      </c>
      <c r="O17" s="425" t="s">
        <v>423</v>
      </c>
      <c r="P17" s="425" t="s">
        <v>423</v>
      </c>
      <c r="Q17" s="426" t="s">
        <v>423</v>
      </c>
      <c r="R17" s="427" t="s">
        <v>489</v>
      </c>
      <c r="T17" s="1279"/>
    </row>
    <row r="18" spans="1:20" x14ac:dyDescent="0.35">
      <c r="A18" s="531"/>
      <c r="B18" s="515"/>
      <c r="C18" s="516"/>
      <c r="D18" s="305"/>
      <c r="E18" s="220"/>
      <c r="F18" s="220"/>
      <c r="G18" s="220"/>
      <c r="H18" s="243">
        <f>G18+E18</f>
        <v>0</v>
      </c>
      <c r="I18" s="243">
        <f>H18*0.5%</f>
        <v>0</v>
      </c>
      <c r="J18" s="244">
        <f>H18-I18</f>
        <v>0</v>
      </c>
      <c r="K18" s="517"/>
      <c r="L18" s="518"/>
      <c r="M18" s="518"/>
      <c r="N18" s="518"/>
      <c r="O18" s="245">
        <f>N18+L18</f>
        <v>0</v>
      </c>
      <c r="P18" s="245">
        <f>O18*0.5%</f>
        <v>0</v>
      </c>
      <c r="Q18" s="246">
        <f>O18-P18</f>
        <v>0</v>
      </c>
      <c r="R18" s="299"/>
    </row>
    <row r="19" spans="1:20" x14ac:dyDescent="0.35">
      <c r="A19" s="251"/>
      <c r="B19" s="213"/>
      <c r="C19" s="309"/>
      <c r="D19" s="306"/>
      <c r="E19" s="208"/>
      <c r="F19" s="208"/>
      <c r="G19" s="208"/>
      <c r="H19" s="232">
        <f>G19+E19</f>
        <v>0</v>
      </c>
      <c r="I19" s="232">
        <f>H19*0.5%</f>
        <v>0</v>
      </c>
      <c r="J19" s="233">
        <f>H19-I19</f>
        <v>0</v>
      </c>
      <c r="K19" s="519"/>
      <c r="L19" s="520"/>
      <c r="M19" s="520"/>
      <c r="N19" s="520"/>
      <c r="O19" s="234">
        <f t="shared" ref="O19:O25" si="0">N19+L19</f>
        <v>0</v>
      </c>
      <c r="P19" s="234">
        <f t="shared" ref="P19:P25" si="1">O19*0.5%</f>
        <v>0</v>
      </c>
      <c r="Q19" s="235">
        <f t="shared" ref="Q19:Q25" si="2">O19-P19</f>
        <v>0</v>
      </c>
      <c r="R19" s="300"/>
    </row>
    <row r="20" spans="1:20" x14ac:dyDescent="0.35">
      <c r="A20" s="251"/>
      <c r="B20" s="213"/>
      <c r="C20" s="309"/>
      <c r="D20" s="306"/>
      <c r="E20" s="208"/>
      <c r="F20" s="208"/>
      <c r="G20" s="208"/>
      <c r="H20" s="232">
        <f t="shared" ref="H20:H25" si="3">G20+E20</f>
        <v>0</v>
      </c>
      <c r="I20" s="232">
        <f t="shared" ref="I20:I25" si="4">H20*0.5%</f>
        <v>0</v>
      </c>
      <c r="J20" s="233">
        <f t="shared" ref="J20:J25" si="5">H20-I20</f>
        <v>0</v>
      </c>
      <c r="K20" s="519"/>
      <c r="L20" s="520"/>
      <c r="M20" s="520"/>
      <c r="N20" s="520"/>
      <c r="O20" s="234">
        <f t="shared" si="0"/>
        <v>0</v>
      </c>
      <c r="P20" s="234">
        <f t="shared" si="1"/>
        <v>0</v>
      </c>
      <c r="Q20" s="235">
        <f t="shared" si="2"/>
        <v>0</v>
      </c>
      <c r="R20" s="300"/>
    </row>
    <row r="21" spans="1:20" x14ac:dyDescent="0.35">
      <c r="A21" s="251"/>
      <c r="B21" s="213"/>
      <c r="C21" s="309"/>
      <c r="D21" s="306"/>
      <c r="E21" s="208"/>
      <c r="F21" s="208"/>
      <c r="G21" s="208"/>
      <c r="H21" s="232">
        <f t="shared" si="3"/>
        <v>0</v>
      </c>
      <c r="I21" s="232">
        <f t="shared" si="4"/>
        <v>0</v>
      </c>
      <c r="J21" s="233">
        <f t="shared" si="5"/>
        <v>0</v>
      </c>
      <c r="K21" s="519"/>
      <c r="L21" s="520"/>
      <c r="M21" s="520"/>
      <c r="N21" s="520"/>
      <c r="O21" s="234">
        <f t="shared" si="0"/>
        <v>0</v>
      </c>
      <c r="P21" s="234">
        <f t="shared" si="1"/>
        <v>0</v>
      </c>
      <c r="Q21" s="235">
        <f t="shared" si="2"/>
        <v>0</v>
      </c>
      <c r="R21" s="300"/>
    </row>
    <row r="22" spans="1:20" x14ac:dyDescent="0.35">
      <c r="A22" s="251"/>
      <c r="B22" s="213"/>
      <c r="C22" s="309"/>
      <c r="D22" s="306"/>
      <c r="E22" s="208"/>
      <c r="F22" s="208"/>
      <c r="G22" s="208"/>
      <c r="H22" s="232">
        <f t="shared" si="3"/>
        <v>0</v>
      </c>
      <c r="I22" s="232">
        <f t="shared" si="4"/>
        <v>0</v>
      </c>
      <c r="J22" s="233">
        <f t="shared" si="5"/>
        <v>0</v>
      </c>
      <c r="K22" s="519"/>
      <c r="L22" s="520"/>
      <c r="M22" s="520"/>
      <c r="N22" s="520"/>
      <c r="O22" s="234">
        <f t="shared" si="0"/>
        <v>0</v>
      </c>
      <c r="P22" s="234">
        <f t="shared" si="1"/>
        <v>0</v>
      </c>
      <c r="Q22" s="235">
        <f t="shared" si="2"/>
        <v>0</v>
      </c>
      <c r="R22" s="300"/>
    </row>
    <row r="23" spans="1:20" x14ac:dyDescent="0.35">
      <c r="A23" s="251"/>
      <c r="B23" s="213"/>
      <c r="C23" s="309"/>
      <c r="D23" s="306"/>
      <c r="E23" s="208"/>
      <c r="F23" s="208"/>
      <c r="G23" s="208"/>
      <c r="H23" s="232">
        <f t="shared" si="3"/>
        <v>0</v>
      </c>
      <c r="I23" s="232">
        <f t="shared" si="4"/>
        <v>0</v>
      </c>
      <c r="J23" s="233">
        <f t="shared" si="5"/>
        <v>0</v>
      </c>
      <c r="K23" s="519"/>
      <c r="L23" s="520"/>
      <c r="M23" s="520"/>
      <c r="N23" s="520"/>
      <c r="O23" s="234">
        <f t="shared" si="0"/>
        <v>0</v>
      </c>
      <c r="P23" s="234">
        <f t="shared" si="1"/>
        <v>0</v>
      </c>
      <c r="Q23" s="235">
        <f t="shared" si="2"/>
        <v>0</v>
      </c>
      <c r="R23" s="300"/>
    </row>
    <row r="24" spans="1:20" x14ac:dyDescent="0.35">
      <c r="A24" s="251"/>
      <c r="B24" s="213"/>
      <c r="C24" s="309"/>
      <c r="D24" s="306"/>
      <c r="E24" s="208"/>
      <c r="F24" s="208"/>
      <c r="G24" s="208"/>
      <c r="H24" s="232">
        <f t="shared" si="3"/>
        <v>0</v>
      </c>
      <c r="I24" s="232">
        <f t="shared" si="4"/>
        <v>0</v>
      </c>
      <c r="J24" s="233">
        <f t="shared" si="5"/>
        <v>0</v>
      </c>
      <c r="K24" s="519"/>
      <c r="L24" s="520"/>
      <c r="M24" s="520"/>
      <c r="N24" s="520"/>
      <c r="O24" s="234">
        <f t="shared" si="0"/>
        <v>0</v>
      </c>
      <c r="P24" s="234">
        <f t="shared" si="1"/>
        <v>0</v>
      </c>
      <c r="Q24" s="235">
        <f t="shared" si="2"/>
        <v>0</v>
      </c>
      <c r="R24" s="300"/>
    </row>
    <row r="25" spans="1:20" ht="15" thickBot="1" x14ac:dyDescent="0.4">
      <c r="A25" s="532"/>
      <c r="B25" s="361"/>
      <c r="C25" s="310"/>
      <c r="D25" s="307"/>
      <c r="E25" s="272"/>
      <c r="F25" s="272"/>
      <c r="G25" s="272"/>
      <c r="H25" s="273">
        <f t="shared" si="3"/>
        <v>0</v>
      </c>
      <c r="I25" s="273">
        <f t="shared" si="4"/>
        <v>0</v>
      </c>
      <c r="J25" s="274">
        <f t="shared" si="5"/>
        <v>0</v>
      </c>
      <c r="K25" s="521"/>
      <c r="L25" s="522"/>
      <c r="M25" s="522"/>
      <c r="N25" s="522"/>
      <c r="O25" s="275">
        <f t="shared" si="0"/>
        <v>0</v>
      </c>
      <c r="P25" s="275">
        <f t="shared" si="1"/>
        <v>0</v>
      </c>
      <c r="Q25" s="276">
        <f t="shared" si="2"/>
        <v>0</v>
      </c>
      <c r="R25" s="301"/>
    </row>
    <row r="26" spans="1:20" ht="15" thickBot="1" x14ac:dyDescent="0.4">
      <c r="B26" s="526"/>
      <c r="C26" s="527" t="s">
        <v>56</v>
      </c>
      <c r="D26" s="528">
        <f>MAXA(D18:D25)</f>
        <v>0</v>
      </c>
      <c r="E26" s="528">
        <f t="shared" ref="E26:Q26" si="6">SUM(E18:E25)</f>
        <v>0</v>
      </c>
      <c r="F26" s="528">
        <f>MAXA(F18:F25)</f>
        <v>0</v>
      </c>
      <c r="G26" s="528">
        <f>SUM(G18:G25)</f>
        <v>0</v>
      </c>
      <c r="H26" s="528">
        <f>SUM(H18:H25)</f>
        <v>0</v>
      </c>
      <c r="I26" s="528">
        <f t="shared" si="6"/>
        <v>0</v>
      </c>
      <c r="J26" s="528">
        <f>SUM(J18:J25)</f>
        <v>0</v>
      </c>
      <c r="K26" s="528">
        <f>MAXA(K18:K25)</f>
        <v>0</v>
      </c>
      <c r="L26" s="528">
        <f t="shared" si="6"/>
        <v>0</v>
      </c>
      <c r="M26" s="528">
        <f>MAXA(M18:M25)</f>
        <v>0</v>
      </c>
      <c r="N26" s="528">
        <f t="shared" si="6"/>
        <v>0</v>
      </c>
      <c r="O26" s="528">
        <f t="shared" si="6"/>
        <v>0</v>
      </c>
      <c r="P26" s="528">
        <f t="shared" si="6"/>
        <v>0</v>
      </c>
      <c r="Q26" s="529">
        <f t="shared" si="6"/>
        <v>0</v>
      </c>
      <c r="R26" s="530"/>
    </row>
    <row r="28" spans="1:20" ht="15" thickBot="1" x14ac:dyDescent="0.4"/>
    <row r="29" spans="1:20" ht="15.75" customHeight="1" x14ac:dyDescent="0.45">
      <c r="A29" s="1250" t="s">
        <v>495</v>
      </c>
      <c r="B29" s="1251"/>
      <c r="C29" s="1251"/>
      <c r="D29" s="1251"/>
      <c r="E29" s="1251"/>
      <c r="F29" s="1251"/>
      <c r="G29" s="1251"/>
      <c r="H29" s="1251"/>
      <c r="I29" s="1251"/>
      <c r="J29" s="1251"/>
      <c r="K29" s="1251"/>
      <c r="L29" s="1251"/>
      <c r="M29" s="1251"/>
      <c r="N29" s="1251"/>
      <c r="O29" s="1251"/>
      <c r="P29" s="1251"/>
      <c r="Q29" s="1251"/>
      <c r="R29" s="1251"/>
      <c r="S29" s="1251"/>
      <c r="T29" s="1252"/>
    </row>
    <row r="30" spans="1:20" ht="78" customHeight="1" x14ac:dyDescent="0.35">
      <c r="A30" s="1253" t="s">
        <v>472</v>
      </c>
      <c r="B30" s="1255" t="s">
        <v>496</v>
      </c>
      <c r="C30" s="428" t="s">
        <v>497</v>
      </c>
      <c r="D30" s="429" t="s">
        <v>498</v>
      </c>
      <c r="E30" s="428" t="s">
        <v>499</v>
      </c>
      <c r="F30" s="430" t="s">
        <v>500</v>
      </c>
      <c r="G30" s="430" t="s">
        <v>501</v>
      </c>
      <c r="H30" s="429" t="s">
        <v>502</v>
      </c>
      <c r="I30" s="429" t="s">
        <v>500</v>
      </c>
      <c r="J30" s="1277" t="s">
        <v>503</v>
      </c>
      <c r="K30" s="431" t="s">
        <v>501</v>
      </c>
      <c r="L30" s="429" t="s">
        <v>504</v>
      </c>
      <c r="M30" s="431" t="s">
        <v>505</v>
      </c>
      <c r="N30" s="429" t="s">
        <v>506</v>
      </c>
      <c r="O30" s="431" t="s">
        <v>507</v>
      </c>
      <c r="P30" s="431" t="s">
        <v>508</v>
      </c>
      <c r="Q30" s="431" t="s">
        <v>509</v>
      </c>
      <c r="R30" s="431" t="s">
        <v>510</v>
      </c>
      <c r="S30" s="431" t="s">
        <v>511</v>
      </c>
      <c r="T30" s="432" t="s">
        <v>512</v>
      </c>
    </row>
    <row r="31" spans="1:20" ht="15" thickBot="1" x14ac:dyDescent="0.4">
      <c r="A31" s="1254"/>
      <c r="B31" s="1256"/>
      <c r="C31" s="433" t="s">
        <v>513</v>
      </c>
      <c r="D31" s="425" t="s">
        <v>423</v>
      </c>
      <c r="E31" s="433" t="s">
        <v>514</v>
      </c>
      <c r="F31" s="433" t="s">
        <v>515</v>
      </c>
      <c r="G31" s="433" t="s">
        <v>423</v>
      </c>
      <c r="H31" s="434" t="s">
        <v>514</v>
      </c>
      <c r="I31" s="433" t="s">
        <v>515</v>
      </c>
      <c r="J31" s="1278"/>
      <c r="K31" s="433" t="s">
        <v>423</v>
      </c>
      <c r="L31" s="433" t="s">
        <v>423</v>
      </c>
      <c r="M31" s="433" t="s">
        <v>423</v>
      </c>
      <c r="N31" s="433" t="s">
        <v>425</v>
      </c>
      <c r="O31" s="433" t="s">
        <v>425</v>
      </c>
      <c r="P31" s="433" t="s">
        <v>423</v>
      </c>
      <c r="Q31" s="435" t="s">
        <v>425</v>
      </c>
      <c r="R31" s="435" t="s">
        <v>489</v>
      </c>
      <c r="S31" s="433" t="s">
        <v>423</v>
      </c>
      <c r="T31" s="436" t="s">
        <v>489</v>
      </c>
    </row>
    <row r="32" spans="1:20" x14ac:dyDescent="0.35">
      <c r="A32" s="251" t="s">
        <v>217</v>
      </c>
      <c r="B32" s="267" t="str">
        <f>VLOOKUP(A32,'sub_urbano_PIANO_INV-INFR'!F$94:G$107,2,FALSE)</f>
        <v>Lavori categoria prevalente(specificare)</v>
      </c>
      <c r="C32" s="266"/>
      <c r="D32" s="250"/>
      <c r="E32" s="251"/>
      <c r="F32" s="252"/>
      <c r="G32" s="253"/>
      <c r="H32" s="254"/>
      <c r="I32" s="255"/>
      <c r="J32" s="256"/>
      <c r="K32" s="242"/>
      <c r="L32" s="220"/>
      <c r="M32" s="243">
        <f>K32+L32</f>
        <v>0</v>
      </c>
      <c r="N32" s="257"/>
      <c r="O32" s="257"/>
      <c r="P32" s="212"/>
      <c r="Q32" s="213"/>
      <c r="R32" s="213"/>
      <c r="S32" s="220"/>
      <c r="T32" s="110"/>
    </row>
    <row r="33" spans="1:20" x14ac:dyDescent="0.35">
      <c r="A33" s="251"/>
      <c r="B33" s="267" t="e">
        <f>VLOOKUP(A33,'sub_urbano_PIANO_INV-INFR'!F$94:G$107,2,FALSE)</f>
        <v>#N/A</v>
      </c>
      <c r="C33" s="229"/>
      <c r="D33" s="230"/>
      <c r="E33" s="222"/>
      <c r="F33" s="214"/>
      <c r="G33" s="227"/>
      <c r="H33" s="223"/>
      <c r="I33" s="209"/>
      <c r="J33" s="210"/>
      <c r="K33" s="207"/>
      <c r="L33" s="208"/>
      <c r="M33" s="243">
        <f t="shared" ref="M33:M43" si="7">K33+L33</f>
        <v>0</v>
      </c>
      <c r="N33" s="211"/>
      <c r="O33" s="211"/>
      <c r="P33" s="215"/>
      <c r="Q33" s="122"/>
      <c r="R33" s="122"/>
      <c r="S33" s="208"/>
      <c r="T33" s="110"/>
    </row>
    <row r="34" spans="1:20" x14ac:dyDescent="0.35">
      <c r="A34" s="251"/>
      <c r="B34" s="267" t="e">
        <f>VLOOKUP(A34,'sub_urbano_PIANO_INV-INFR'!F$94:G$107,2,FALSE)</f>
        <v>#N/A</v>
      </c>
      <c r="C34" s="231"/>
      <c r="D34" s="227"/>
      <c r="E34" s="221"/>
      <c r="F34" s="209"/>
      <c r="G34" s="228"/>
      <c r="H34" s="224"/>
      <c r="I34" s="218"/>
      <c r="J34" s="219"/>
      <c r="K34" s="216"/>
      <c r="L34" s="220"/>
      <c r="M34" s="243">
        <f t="shared" si="7"/>
        <v>0</v>
      </c>
      <c r="N34" s="211"/>
      <c r="O34" s="122"/>
      <c r="P34" s="208"/>
      <c r="Q34" s="122"/>
      <c r="R34" s="122"/>
      <c r="S34" s="208"/>
      <c r="T34" s="111"/>
    </row>
    <row r="35" spans="1:20" x14ac:dyDescent="0.35">
      <c r="A35" s="251"/>
      <c r="B35" s="267" t="e">
        <f>VLOOKUP(A35,'sub_urbano_PIANO_INV-INFR'!F$94:G$107,2,FALSE)</f>
        <v>#N/A</v>
      </c>
      <c r="C35" s="231"/>
      <c r="D35" s="227"/>
      <c r="E35" s="221"/>
      <c r="F35" s="209"/>
      <c r="G35" s="228"/>
      <c r="H35" s="224"/>
      <c r="I35" s="218"/>
      <c r="J35" s="219"/>
      <c r="K35" s="216"/>
      <c r="L35" s="220"/>
      <c r="M35" s="243">
        <f t="shared" si="7"/>
        <v>0</v>
      </c>
      <c r="N35" s="211"/>
      <c r="O35" s="122"/>
      <c r="P35" s="208"/>
      <c r="Q35" s="122"/>
      <c r="R35" s="122"/>
      <c r="S35" s="208"/>
      <c r="T35" s="111"/>
    </row>
    <row r="36" spans="1:20" x14ac:dyDescent="0.35">
      <c r="A36" s="251"/>
      <c r="B36" s="267" t="e">
        <f>VLOOKUP(A36,'sub_urbano_PIANO_INV-INFR'!F$94:G$107,2,FALSE)</f>
        <v>#N/A</v>
      </c>
      <c r="C36" s="231"/>
      <c r="D36" s="227"/>
      <c r="E36" s="221"/>
      <c r="F36" s="209"/>
      <c r="G36" s="228"/>
      <c r="H36" s="224"/>
      <c r="I36" s="218"/>
      <c r="J36" s="219"/>
      <c r="K36" s="216"/>
      <c r="L36" s="220"/>
      <c r="M36" s="243">
        <f t="shared" si="7"/>
        <v>0</v>
      </c>
      <c r="N36" s="211"/>
      <c r="O36" s="122"/>
      <c r="P36" s="208"/>
      <c r="Q36" s="122"/>
      <c r="R36" s="122"/>
      <c r="S36" s="208"/>
      <c r="T36" s="111"/>
    </row>
    <row r="37" spans="1:20" x14ac:dyDescent="0.35">
      <c r="A37" s="251"/>
      <c r="B37" s="267" t="e">
        <f>VLOOKUP(A37,'sub_urbano_PIANO_INV-INFR'!F$94:G$107,2,FALSE)</f>
        <v>#N/A</v>
      </c>
      <c r="C37" s="231"/>
      <c r="D37" s="227"/>
      <c r="E37" s="221"/>
      <c r="F37" s="209"/>
      <c r="G37" s="228"/>
      <c r="H37" s="224"/>
      <c r="I37" s="218"/>
      <c r="J37" s="219"/>
      <c r="K37" s="216"/>
      <c r="L37" s="220"/>
      <c r="M37" s="243">
        <f t="shared" si="7"/>
        <v>0</v>
      </c>
      <c r="N37" s="211"/>
      <c r="O37" s="122"/>
      <c r="P37" s="208"/>
      <c r="Q37" s="122"/>
      <c r="R37" s="122"/>
      <c r="S37" s="208"/>
      <c r="T37" s="111"/>
    </row>
    <row r="38" spans="1:20" x14ac:dyDescent="0.35">
      <c r="A38" s="251"/>
      <c r="B38" s="267" t="e">
        <f>VLOOKUP(A38,'sub_urbano_PIANO_INV-INFR'!F$94:G$107,2,FALSE)</f>
        <v>#N/A</v>
      </c>
      <c r="C38" s="231"/>
      <c r="D38" s="227"/>
      <c r="E38" s="221"/>
      <c r="F38" s="209"/>
      <c r="G38" s="228"/>
      <c r="H38" s="224"/>
      <c r="I38" s="218"/>
      <c r="J38" s="219"/>
      <c r="K38" s="216"/>
      <c r="L38" s="220"/>
      <c r="M38" s="243">
        <f t="shared" si="7"/>
        <v>0</v>
      </c>
      <c r="N38" s="211"/>
      <c r="O38" s="122"/>
      <c r="P38" s="208"/>
      <c r="Q38" s="122"/>
      <c r="R38" s="122"/>
      <c r="S38" s="208"/>
      <c r="T38" s="111"/>
    </row>
    <row r="39" spans="1:20" x14ac:dyDescent="0.35">
      <c r="A39" s="251"/>
      <c r="B39" s="267" t="e">
        <f>VLOOKUP(A39,'sub_urbano_PIANO_INV-INFR'!F$94:G$107,2,FALSE)</f>
        <v>#N/A</v>
      </c>
      <c r="C39" s="231"/>
      <c r="D39" s="227"/>
      <c r="E39" s="221"/>
      <c r="F39" s="209"/>
      <c r="G39" s="228"/>
      <c r="H39" s="224"/>
      <c r="I39" s="218"/>
      <c r="J39" s="219"/>
      <c r="K39" s="216"/>
      <c r="L39" s="220"/>
      <c r="M39" s="243">
        <f t="shared" si="7"/>
        <v>0</v>
      </c>
      <c r="N39" s="211"/>
      <c r="O39" s="122"/>
      <c r="P39" s="208"/>
      <c r="Q39" s="122"/>
      <c r="R39" s="122"/>
      <c r="S39" s="208"/>
      <c r="T39" s="111"/>
    </row>
    <row r="40" spans="1:20" x14ac:dyDescent="0.35">
      <c r="A40" s="251"/>
      <c r="B40" s="267" t="e">
        <f>VLOOKUP(A40,'sub_urbano_PIANO_INV-INFR'!F$94:G$107,2,FALSE)</f>
        <v>#N/A</v>
      </c>
      <c r="C40" s="231"/>
      <c r="D40" s="227"/>
      <c r="E40" s="221"/>
      <c r="F40" s="209"/>
      <c r="G40" s="228"/>
      <c r="H40" s="224"/>
      <c r="I40" s="218"/>
      <c r="J40" s="219"/>
      <c r="K40" s="216"/>
      <c r="L40" s="220"/>
      <c r="M40" s="243">
        <f t="shared" si="7"/>
        <v>0</v>
      </c>
      <c r="N40" s="211"/>
      <c r="O40" s="122"/>
      <c r="P40" s="208"/>
      <c r="Q40" s="122"/>
      <c r="R40" s="122"/>
      <c r="S40" s="208"/>
      <c r="T40" s="111"/>
    </row>
    <row r="41" spans="1:20" x14ac:dyDescent="0.35">
      <c r="A41" s="251"/>
      <c r="B41" s="267" t="e">
        <f>VLOOKUP(A41,'sub_urbano_PIANO_INV-INFR'!F$94:G$107,2,FALSE)</f>
        <v>#N/A</v>
      </c>
      <c r="C41" s="231"/>
      <c r="D41" s="227"/>
      <c r="E41" s="221"/>
      <c r="F41" s="209"/>
      <c r="G41" s="228"/>
      <c r="H41" s="224"/>
      <c r="I41" s="218"/>
      <c r="J41" s="219"/>
      <c r="K41" s="216"/>
      <c r="L41" s="220"/>
      <c r="M41" s="243">
        <f t="shared" si="7"/>
        <v>0</v>
      </c>
      <c r="N41" s="211"/>
      <c r="O41" s="122"/>
      <c r="P41" s="208"/>
      <c r="Q41" s="122"/>
      <c r="R41" s="122"/>
      <c r="S41" s="208"/>
      <c r="T41" s="111"/>
    </row>
    <row r="42" spans="1:20" x14ac:dyDescent="0.35">
      <c r="A42" s="251"/>
      <c r="B42" s="267" t="e">
        <f>VLOOKUP(A42,'sub_urbano_PIANO_INV-INFR'!F$94:G$107,2,FALSE)</f>
        <v>#N/A</v>
      </c>
      <c r="C42" s="231"/>
      <c r="D42" s="227"/>
      <c r="E42" s="221"/>
      <c r="F42" s="209"/>
      <c r="G42" s="228"/>
      <c r="H42" s="224"/>
      <c r="I42" s="218"/>
      <c r="J42" s="219"/>
      <c r="K42" s="216"/>
      <c r="L42" s="220"/>
      <c r="M42" s="243">
        <f t="shared" si="7"/>
        <v>0</v>
      </c>
      <c r="N42" s="211"/>
      <c r="O42" s="122"/>
      <c r="P42" s="208"/>
      <c r="Q42" s="122"/>
      <c r="R42" s="122"/>
      <c r="S42" s="208"/>
      <c r="T42" s="111"/>
    </row>
    <row r="43" spans="1:20" ht="15" thickBot="1" x14ac:dyDescent="0.4">
      <c r="A43" s="251"/>
      <c r="B43" s="363" t="e">
        <f>VLOOKUP(A43,'sub_urbano_PIANO_INV-INFR'!F$94:G$107,2,FALSE)</f>
        <v>#N/A</v>
      </c>
      <c r="C43" s="231"/>
      <c r="D43" s="227"/>
      <c r="E43" s="281"/>
      <c r="F43" s="218"/>
      <c r="G43" s="228"/>
      <c r="H43" s="224"/>
      <c r="I43" s="218"/>
      <c r="J43" s="219"/>
      <c r="K43" s="216"/>
      <c r="L43" s="282"/>
      <c r="M43" s="283">
        <f t="shared" si="7"/>
        <v>0</v>
      </c>
      <c r="N43" s="284"/>
      <c r="O43" s="217"/>
      <c r="P43" s="272"/>
      <c r="Q43" s="217"/>
      <c r="R43" s="217"/>
      <c r="S43" s="272"/>
      <c r="T43" s="277"/>
    </row>
    <row r="44" spans="1:20" ht="15" thickBot="1" x14ac:dyDescent="0.4">
      <c r="C44" s="365" t="s">
        <v>350</v>
      </c>
      <c r="D44" s="364">
        <f>SUM(D32:D43)</f>
        <v>0</v>
      </c>
      <c r="E44" s="279"/>
      <c r="F44" s="279"/>
      <c r="G44" s="278">
        <f>SUM(G32:G43)</f>
        <v>0</v>
      </c>
      <c r="H44" s="286" t="s">
        <v>350</v>
      </c>
      <c r="I44" s="286"/>
      <c r="J44" s="278"/>
      <c r="K44" s="278">
        <f>SUM(K32:K43)</f>
        <v>0</v>
      </c>
      <c r="L44" s="278">
        <f t="shared" ref="L44:M44" si="8">SUM(L32:L43)</f>
        <v>0</v>
      </c>
      <c r="M44" s="278">
        <f t="shared" si="8"/>
        <v>0</v>
      </c>
      <c r="N44" s="285"/>
      <c r="O44" s="285"/>
      <c r="P44" s="278">
        <f>SUM(P32:P43)</f>
        <v>0</v>
      </c>
      <c r="Q44" s="279"/>
      <c r="R44" s="279"/>
      <c r="S44" s="278">
        <f>SUM(S32:S43)</f>
        <v>0</v>
      </c>
      <c r="T44" s="280"/>
    </row>
    <row r="45" spans="1:20" ht="15" thickBot="1" x14ac:dyDescent="0.4">
      <c r="G45" s="206"/>
    </row>
    <row r="46" spans="1:20" ht="47.25" customHeight="1" thickBot="1" x14ac:dyDescent="0.4">
      <c r="A46" s="1175" t="s">
        <v>6</v>
      </c>
      <c r="B46" s="1176"/>
      <c r="C46" s="1176"/>
      <c r="D46" s="1176"/>
      <c r="E46" s="1176"/>
      <c r="F46" s="1176"/>
      <c r="G46" s="1176"/>
      <c r="H46" s="1176"/>
      <c r="I46" s="1176"/>
      <c r="J46" s="1176"/>
      <c r="K46" s="1176"/>
      <c r="L46" s="1176"/>
      <c r="M46" s="1176"/>
      <c r="N46" s="1176"/>
      <c r="O46" s="1176"/>
      <c r="P46" s="1176"/>
      <c r="Q46" s="1176"/>
      <c r="R46" s="1176"/>
      <c r="S46" s="1176"/>
      <c r="T46" s="1177"/>
    </row>
  </sheetData>
  <sheetProtection algorithmName="SHA-512" hashValue="x43SkOUPFgowtgshBcu5GG6fPxdkuFktm3d9MOOb6TwNXvdFjpD22QAuU5kYMkoUvkW+HcO+WvdNHH93lQtg9Q==" saltValue="UnfWpRYPREa/AGN/pAb3pQ==" spinCount="100000" sheet="1" objects="1" scenarios="1"/>
  <mergeCells count="29">
    <mergeCell ref="A2:X2"/>
    <mergeCell ref="A4:R4"/>
    <mergeCell ref="A6:C7"/>
    <mergeCell ref="D6:F7"/>
    <mergeCell ref="H6:K6"/>
    <mergeCell ref="M6:P6"/>
    <mergeCell ref="H7:J7"/>
    <mergeCell ref="M7:O7"/>
    <mergeCell ref="A9:C9"/>
    <mergeCell ref="D9:F9"/>
    <mergeCell ref="H9:J9"/>
    <mergeCell ref="M9:O9"/>
    <mergeCell ref="A11:C11"/>
    <mergeCell ref="D11:F11"/>
    <mergeCell ref="H11:J11"/>
    <mergeCell ref="M11:O11"/>
    <mergeCell ref="A29:T29"/>
    <mergeCell ref="A30:A31"/>
    <mergeCell ref="B30:B31"/>
    <mergeCell ref="A46:T46"/>
    <mergeCell ref="A13:R13"/>
    <mergeCell ref="A15:A17"/>
    <mergeCell ref="B15:B17"/>
    <mergeCell ref="C15:C17"/>
    <mergeCell ref="D15:J15"/>
    <mergeCell ref="K15:Q15"/>
    <mergeCell ref="R15:R16"/>
    <mergeCell ref="J30:J31"/>
    <mergeCell ref="T16:T17"/>
  </mergeCells>
  <dataValidations count="5">
    <dataValidation allowBlank="1" showErrorMessage="1" prompt="Scegliere il comune beneficiario dal menù a tendina_x000a_" sqref="K9:K11 P7:P9" xr:uid="{00000000-0002-0000-1200-000000000000}"/>
    <dataValidation allowBlank="1" showErrorMessage="1" prompt="_x000a_" sqref="K7" xr:uid="{00000000-0002-0000-1200-000001000000}"/>
    <dataValidation type="list" allowBlank="1" showInputMessage="1" showErrorMessage="1" sqref="R32:R43" xr:uid="{00000000-0002-0000-1200-000002000000}">
      <formula1>"si,"</formula1>
    </dataValidation>
    <dataValidation type="list" allowBlank="1" showInputMessage="1" showErrorMessage="1" sqref="R18:R25 T32:T43" xr:uid="{00000000-0002-0000-1200-000003000000}">
      <formula1>"si"</formula1>
    </dataValidation>
    <dataValidation type="list" allowBlank="1" showInputMessage="1" showErrorMessage="1" sqref="N32:N43" xr:uid="{00000000-0002-0000-1200-000004000000}">
      <formula1>$B$18:$B$25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200-000005000000}">
          <x14:formula1>
            <xm:f>'sub_urbano_PIANO_INV-INFR'!$F$94:$F$107</xm:f>
          </x14:formula1>
          <xm:sqref>A18:A25</xm:sqref>
        </x14:dataValidation>
        <x14:dataValidation type="list" allowBlank="1" showInputMessage="1" showErrorMessage="1" prompt="Inserire riferimento voce di spesa da piano di investimento esecutivo infrastrutture_x000a__x000a_" xr:uid="{00000000-0002-0000-1200-000006000000}">
          <x14:formula1>
            <xm:f>'sub_urbano_PIANO_INV-INFR'!$F$94:$F$107</xm:f>
          </x14:formula1>
          <xm:sqref>A32:A43</xm:sqref>
        </x14:dataValidation>
        <x14:dataValidation type="list" allowBlank="1" showInputMessage="1" showErrorMessage="1" prompt="Scegliere la regione/P.A. beneficiaria dal menù a tendina_x000a_" xr:uid="{00000000-0002-0000-1200-000007000000}">
          <x14:formula1>
            <xm:f>'DATI EROGAZIONI'!$A$2:$A$22</xm:f>
          </x14:formula1>
          <xm:sqref>D6:F7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</sheetPr>
  <dimension ref="A1:AC154"/>
  <sheetViews>
    <sheetView topLeftCell="A56" zoomScale="67" zoomScaleNormal="67" workbookViewId="0">
      <selection activeCell="A56" sqref="A1:XFD1048576"/>
    </sheetView>
  </sheetViews>
  <sheetFormatPr defaultColWidth="8.7265625" defaultRowHeight="14.5" x14ac:dyDescent="0.35"/>
  <cols>
    <col min="1" max="1" width="2.81640625" style="102" customWidth="1"/>
    <col min="2" max="2" width="10.54296875" style="102" customWidth="1"/>
    <col min="3" max="3" width="1.81640625" style="1336" customWidth="1"/>
    <col min="4" max="4" width="23.1796875" style="1342" customWidth="1"/>
    <col min="5" max="5" width="2" style="1342" customWidth="1"/>
    <col min="6" max="6" width="25.54296875" style="1342" customWidth="1"/>
    <col min="7" max="7" width="25.54296875" style="628" customWidth="1"/>
    <col min="8" max="8" width="21" style="102" customWidth="1"/>
    <col min="9" max="9" width="2.453125" style="102" customWidth="1"/>
    <col min="10" max="10" width="23" style="1343" bestFit="1" customWidth="1"/>
    <col min="11" max="11" width="10.1796875" style="1343" bestFit="1" customWidth="1"/>
    <col min="12" max="12" width="11.1796875" style="1343" customWidth="1"/>
    <col min="13" max="13" width="1.81640625" style="1336" customWidth="1"/>
    <col min="14" max="14" width="22" style="102" customWidth="1"/>
    <col min="15" max="15" width="2.453125" style="628" customWidth="1"/>
    <col min="16" max="16" width="20" style="102" customWidth="1"/>
    <col min="17" max="17" width="24" style="102" bestFit="1" customWidth="1"/>
    <col min="18" max="18" width="18.1796875" style="1336" customWidth="1"/>
    <col min="19" max="19" width="2.81640625" style="102" customWidth="1"/>
    <col min="20" max="20" width="22.7265625" style="1336" customWidth="1"/>
    <col min="21" max="21" width="1.54296875" style="1336" customWidth="1"/>
    <col min="22" max="22" width="17.81640625" style="1336" customWidth="1"/>
    <col min="23" max="23" width="2.453125" style="1336" customWidth="1"/>
    <col min="24" max="24" width="19.26953125" style="102" customWidth="1"/>
    <col min="25" max="25" width="2.1796875" style="1336" customWidth="1"/>
    <col min="26" max="26" width="15" style="102" customWidth="1"/>
    <col min="27" max="27" width="1.81640625" style="102" customWidth="1"/>
    <col min="28" max="28" width="16" style="102" customWidth="1"/>
    <col min="29" max="36" width="9.1796875" style="102" customWidth="1"/>
    <col min="37" max="37" width="10.54296875" style="102" customWidth="1"/>
    <col min="38" max="938" width="9.1796875" style="102" customWidth="1"/>
    <col min="939" max="16384" width="8.7265625" style="102"/>
  </cols>
  <sheetData>
    <row r="1" spans="1:29" ht="15" thickBot="1" x14ac:dyDescent="0.4">
      <c r="A1" s="1353"/>
      <c r="B1" s="631"/>
      <c r="C1" s="1284"/>
      <c r="D1" s="1282"/>
      <c r="E1" s="1282"/>
      <c r="F1" s="1282"/>
      <c r="G1" s="630"/>
      <c r="H1" s="631"/>
      <c r="I1" s="631"/>
      <c r="J1" s="1283"/>
      <c r="K1" s="1283"/>
      <c r="L1" s="1283"/>
      <c r="M1" s="1284"/>
      <c r="N1" s="631"/>
      <c r="O1" s="630"/>
      <c r="P1" s="631"/>
      <c r="Q1" s="631"/>
      <c r="R1" s="1284"/>
      <c r="S1" s="631"/>
      <c r="T1" s="1284"/>
      <c r="U1" s="1284"/>
      <c r="V1" s="1284"/>
      <c r="W1" s="1284"/>
      <c r="X1" s="631"/>
      <c r="Y1" s="1284"/>
      <c r="Z1" s="631"/>
      <c r="AA1" s="631"/>
      <c r="AB1" s="631"/>
      <c r="AC1" s="632"/>
    </row>
    <row r="2" spans="1:29" ht="33.75" customHeight="1" thickBot="1" x14ac:dyDescent="0.4">
      <c r="A2" s="1285"/>
      <c r="C2" s="768" t="s">
        <v>101</v>
      </c>
      <c r="D2" s="769"/>
      <c r="E2" s="769"/>
      <c r="F2" s="769"/>
      <c r="G2" s="769"/>
      <c r="H2" s="769"/>
      <c r="I2" s="769"/>
      <c r="J2" s="769"/>
      <c r="K2" s="769"/>
      <c r="L2" s="769"/>
      <c r="M2" s="769"/>
      <c r="N2" s="769"/>
      <c r="O2" s="769"/>
      <c r="P2" s="769"/>
      <c r="Q2" s="769"/>
      <c r="R2" s="769"/>
      <c r="S2" s="769"/>
      <c r="T2" s="769"/>
      <c r="U2" s="769"/>
      <c r="V2" s="769"/>
      <c r="W2" s="769"/>
      <c r="X2" s="770"/>
      <c r="Y2" s="46"/>
      <c r="Z2" s="46"/>
      <c r="AA2" s="46"/>
      <c r="AB2" s="46"/>
      <c r="AC2" s="634"/>
    </row>
    <row r="3" spans="1:29" ht="23" thickBot="1" x14ac:dyDescent="0.4">
      <c r="A3" s="1285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7"/>
      <c r="V3" s="627"/>
      <c r="W3" s="627"/>
      <c r="X3" s="627"/>
      <c r="Y3" s="627"/>
      <c r="Z3" s="627"/>
      <c r="AA3" s="627"/>
      <c r="AB3" s="627"/>
      <c r="AC3" s="634"/>
    </row>
    <row r="4" spans="1:29" ht="28" thickBot="1" x14ac:dyDescent="0.4">
      <c r="A4" s="1285"/>
      <c r="C4" s="765" t="s">
        <v>102</v>
      </c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7"/>
      <c r="Y4" s="30"/>
      <c r="Z4" s="30"/>
      <c r="AA4" s="30"/>
      <c r="AB4" s="30"/>
      <c r="AC4" s="634"/>
    </row>
    <row r="5" spans="1:29" ht="21" customHeight="1" thickBot="1" x14ac:dyDescent="0.4">
      <c r="A5" s="1285"/>
      <c r="C5" s="102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30"/>
      <c r="Z5" s="30"/>
      <c r="AA5" s="30"/>
      <c r="AB5" s="30"/>
      <c r="AC5" s="634"/>
    </row>
    <row r="6" spans="1:29" ht="53.15" customHeight="1" thickBot="1" x14ac:dyDescent="0.4">
      <c r="A6" s="1285"/>
      <c r="B6" s="634"/>
      <c r="C6" s="786" t="s">
        <v>2</v>
      </c>
      <c r="D6" s="787"/>
      <c r="E6" s="787"/>
      <c r="F6" s="788"/>
      <c r="G6" s="783" t="s">
        <v>3</v>
      </c>
      <c r="H6" s="784"/>
      <c r="I6" s="784"/>
      <c r="J6" s="785"/>
      <c r="K6" s="789" t="s">
        <v>4</v>
      </c>
      <c r="L6" s="790"/>
      <c r="M6" s="790"/>
      <c r="N6" s="780"/>
      <c r="O6" s="781"/>
      <c r="P6" s="781"/>
      <c r="Q6" s="781"/>
      <c r="R6" s="781"/>
      <c r="S6" s="781"/>
      <c r="T6" s="781"/>
      <c r="U6" s="781"/>
      <c r="V6" s="781"/>
      <c r="W6" s="781"/>
      <c r="X6" s="782"/>
      <c r="AC6" s="634"/>
    </row>
    <row r="7" spans="1:29" ht="21.65" customHeight="1" thickBot="1" x14ac:dyDescent="0.4">
      <c r="A7" s="1285"/>
      <c r="C7" s="106"/>
      <c r="D7" s="106"/>
      <c r="E7" s="106"/>
      <c r="F7" s="106"/>
      <c r="G7" s="533"/>
      <c r="H7" s="533"/>
      <c r="I7" s="533"/>
      <c r="J7" s="533"/>
      <c r="K7" s="533"/>
      <c r="L7" s="533"/>
      <c r="M7" s="533"/>
      <c r="N7" s="533"/>
      <c r="O7" s="533"/>
      <c r="P7" s="533"/>
      <c r="Q7" s="533"/>
      <c r="R7" s="1366"/>
      <c r="S7" s="1366"/>
      <c r="T7" s="1290"/>
      <c r="U7" s="1367"/>
      <c r="V7" s="358"/>
      <c r="W7" s="358"/>
      <c r="X7" s="358"/>
      <c r="Y7" s="1291"/>
      <c r="Z7" s="1291"/>
      <c r="AA7" s="1291"/>
      <c r="AB7" s="1291"/>
      <c r="AC7" s="634"/>
    </row>
    <row r="8" spans="1:29" ht="21.65" customHeight="1" x14ac:dyDescent="0.35">
      <c r="A8" s="1285"/>
      <c r="C8" s="723" t="s">
        <v>5</v>
      </c>
      <c r="D8" s="724"/>
      <c r="E8" s="724"/>
      <c r="F8" s="724"/>
      <c r="G8" s="541" t="str">
        <f>VLOOKUP($G$6,'DATI EROGAZIONI'!$A$2:$AD$22,9,FALSE)</f>
        <v>E89J21010050001</v>
      </c>
      <c r="H8" s="533"/>
      <c r="I8" s="533"/>
      <c r="J8" s="771" t="s">
        <v>6</v>
      </c>
      <c r="K8" s="772"/>
      <c r="L8" s="772"/>
      <c r="M8" s="772"/>
      <c r="N8" s="772"/>
      <c r="O8" s="772"/>
      <c r="P8" s="772"/>
      <c r="Q8" s="772"/>
      <c r="R8" s="772"/>
      <c r="S8" s="772"/>
      <c r="T8" s="772"/>
      <c r="U8" s="772"/>
      <c r="V8" s="772"/>
      <c r="W8" s="772"/>
      <c r="X8" s="773"/>
      <c r="Y8" s="1291"/>
      <c r="Z8" s="1291"/>
      <c r="AA8" s="1291"/>
      <c r="AB8" s="1291"/>
      <c r="AC8" s="634"/>
    </row>
    <row r="9" spans="1:29" ht="21.65" customHeight="1" x14ac:dyDescent="0.35">
      <c r="A9" s="1285"/>
      <c r="C9" s="725"/>
      <c r="D9" s="726"/>
      <c r="E9" s="726"/>
      <c r="F9" s="726"/>
      <c r="G9" s="542" t="str">
        <f>IF(VLOOKUP($G$6,'DATI EROGAZIONI'!$A$2:$AD$22,10,FALSE)="","",VLOOKUP($G$6,'DATI EROGAZIONI'!$A$2:$AD$22,10,FALSE))</f>
        <v>F60J22000000001</v>
      </c>
      <c r="H9" s="533"/>
      <c r="I9" s="533"/>
      <c r="J9" s="774"/>
      <c r="K9" s="775"/>
      <c r="L9" s="775"/>
      <c r="M9" s="775"/>
      <c r="N9" s="775"/>
      <c r="O9" s="775"/>
      <c r="P9" s="775"/>
      <c r="Q9" s="775"/>
      <c r="R9" s="775"/>
      <c r="S9" s="775"/>
      <c r="T9" s="775"/>
      <c r="U9" s="775"/>
      <c r="V9" s="775"/>
      <c r="W9" s="775"/>
      <c r="X9" s="776"/>
      <c r="Y9" s="1291"/>
      <c r="Z9" s="1291"/>
      <c r="AA9" s="1291"/>
      <c r="AB9" s="1291"/>
      <c r="AC9" s="634"/>
    </row>
    <row r="10" spans="1:29" ht="21.65" customHeight="1" x14ac:dyDescent="0.35">
      <c r="A10" s="1285"/>
      <c r="C10" s="725"/>
      <c r="D10" s="726"/>
      <c r="E10" s="726"/>
      <c r="F10" s="726"/>
      <c r="G10" s="542" t="str">
        <f>IF(VLOOKUP($G$6,'DATI EROGAZIONI'!$A$2:$T$22,11,FALSE)="","",VLOOKUP($G$6,'DATI EROGAZIONI'!$A$2:$T$22,11,FALSE))</f>
        <v>F60J22000010001</v>
      </c>
      <c r="H10" s="533"/>
      <c r="I10" s="533"/>
      <c r="J10" s="774"/>
      <c r="K10" s="775"/>
      <c r="L10" s="775"/>
      <c r="M10" s="775"/>
      <c r="N10" s="775"/>
      <c r="O10" s="775"/>
      <c r="P10" s="775"/>
      <c r="Q10" s="775"/>
      <c r="R10" s="775"/>
      <c r="S10" s="775"/>
      <c r="T10" s="775"/>
      <c r="U10" s="775"/>
      <c r="V10" s="775"/>
      <c r="W10" s="775"/>
      <c r="X10" s="776"/>
      <c r="Y10" s="1291"/>
      <c r="Z10" s="1291"/>
      <c r="AA10" s="1291"/>
      <c r="AB10" s="1291"/>
      <c r="AC10" s="634"/>
    </row>
    <row r="11" spans="1:29" ht="21.65" customHeight="1" x14ac:dyDescent="0.35">
      <c r="A11" s="1285"/>
      <c r="C11" s="725"/>
      <c r="D11" s="726"/>
      <c r="E11" s="726"/>
      <c r="F11" s="726"/>
      <c r="G11" s="542" t="str">
        <f>IF(VLOOKUP($G$6,'DATI EROGAZIONI'!$A$2:$AD$22,12,FALSE)="","",VLOOKUP($G$6,'DATI EROGAZIONI'!$A$2:$AD$22,12,FALSE))</f>
        <v>F60J22000020001</v>
      </c>
      <c r="H11" s="533"/>
      <c r="I11" s="533"/>
      <c r="J11" s="774"/>
      <c r="K11" s="775"/>
      <c r="L11" s="775"/>
      <c r="M11" s="775"/>
      <c r="N11" s="775"/>
      <c r="O11" s="775"/>
      <c r="P11" s="775"/>
      <c r="Q11" s="775"/>
      <c r="R11" s="775"/>
      <c r="S11" s="775"/>
      <c r="T11" s="775"/>
      <c r="U11" s="775"/>
      <c r="V11" s="775"/>
      <c r="W11" s="775"/>
      <c r="X11" s="776"/>
      <c r="Y11" s="1291"/>
      <c r="Z11" s="1291"/>
      <c r="AA11" s="1291"/>
      <c r="AB11" s="1291"/>
      <c r="AC11" s="634"/>
    </row>
    <row r="12" spans="1:29" ht="21.65" customHeight="1" x14ac:dyDescent="0.35">
      <c r="A12" s="1285"/>
      <c r="C12" s="725"/>
      <c r="D12" s="726"/>
      <c r="E12" s="726"/>
      <c r="F12" s="726"/>
      <c r="G12" s="542" t="str">
        <f>IF(VLOOKUP($G$6,'DATI EROGAZIONI'!$A$2:$AD$22,13,FALSE)="","",VLOOKUP($G$6,'DATI EROGAZIONI'!$A$2:$AD$22,13,FALSE))</f>
        <v>J10B22000070008</v>
      </c>
      <c r="H12" s="533"/>
      <c r="I12" s="533"/>
      <c r="J12" s="774"/>
      <c r="K12" s="775"/>
      <c r="L12" s="775"/>
      <c r="M12" s="775"/>
      <c r="N12" s="775"/>
      <c r="O12" s="775"/>
      <c r="P12" s="775"/>
      <c r="Q12" s="775"/>
      <c r="R12" s="775"/>
      <c r="S12" s="775"/>
      <c r="T12" s="775"/>
      <c r="U12" s="775"/>
      <c r="V12" s="775"/>
      <c r="W12" s="775"/>
      <c r="X12" s="776"/>
      <c r="Y12" s="1291"/>
      <c r="Z12" s="1291"/>
      <c r="AA12" s="1291"/>
      <c r="AB12" s="1291"/>
      <c r="AC12" s="634"/>
    </row>
    <row r="13" spans="1:29" ht="21.65" customHeight="1" x14ac:dyDescent="0.35">
      <c r="A13" s="1285"/>
      <c r="C13" s="725"/>
      <c r="D13" s="726"/>
      <c r="E13" s="726"/>
      <c r="F13" s="726"/>
      <c r="G13" s="542" t="str">
        <f>IF(VLOOKUP($G$6,'DATI EROGAZIONI'!$A$2:$AD$22,14,FALSE)="","",VLOOKUP($G$6,'DATI EROGAZIONI'!$A$2:$AD$22,14,FALSE))</f>
        <v>J10B22000080008</v>
      </c>
      <c r="H13" s="533"/>
      <c r="I13" s="533"/>
      <c r="J13" s="774"/>
      <c r="K13" s="775"/>
      <c r="L13" s="775"/>
      <c r="M13" s="775"/>
      <c r="N13" s="775"/>
      <c r="O13" s="775"/>
      <c r="P13" s="775"/>
      <c r="Q13" s="775"/>
      <c r="R13" s="775"/>
      <c r="S13" s="775"/>
      <c r="T13" s="775"/>
      <c r="U13" s="775"/>
      <c r="V13" s="775"/>
      <c r="W13" s="775"/>
      <c r="X13" s="776"/>
      <c r="Y13" s="1291"/>
      <c r="Z13" s="1291"/>
      <c r="AA13" s="1291"/>
      <c r="AB13" s="1291"/>
      <c r="AC13" s="634"/>
    </row>
    <row r="14" spans="1:29" ht="21.65" customHeight="1" x14ac:dyDescent="0.35">
      <c r="A14" s="1285"/>
      <c r="C14" s="725"/>
      <c r="D14" s="726"/>
      <c r="E14" s="726"/>
      <c r="F14" s="726"/>
      <c r="G14" s="542" t="str">
        <f>IF(VLOOKUP($G$6,'DATI EROGAZIONI'!$A$2:$T$22,15,FALSE)="","",VLOOKUP($G$6,'DATI EROGAZIONI'!$A$2:$T$22,15,FALSE))</f>
        <v>J10B22000090008</v>
      </c>
      <c r="H14" s="533"/>
      <c r="I14" s="533"/>
      <c r="J14" s="774"/>
      <c r="K14" s="775"/>
      <c r="L14" s="775"/>
      <c r="M14" s="775"/>
      <c r="N14" s="775"/>
      <c r="O14" s="775"/>
      <c r="P14" s="775"/>
      <c r="Q14" s="775"/>
      <c r="R14" s="775"/>
      <c r="S14" s="775"/>
      <c r="T14" s="775"/>
      <c r="U14" s="775"/>
      <c r="V14" s="775"/>
      <c r="W14" s="775"/>
      <c r="X14" s="776"/>
      <c r="Y14" s="1291"/>
      <c r="Z14" s="1291"/>
      <c r="AA14" s="1291"/>
      <c r="AB14" s="1291"/>
      <c r="AC14" s="634"/>
    </row>
    <row r="15" spans="1:29" ht="21.65" customHeight="1" x14ac:dyDescent="0.35">
      <c r="A15" s="1285"/>
      <c r="C15" s="725"/>
      <c r="D15" s="726"/>
      <c r="E15" s="726"/>
      <c r="F15" s="726"/>
      <c r="G15" s="542" t="str">
        <f>IF(VLOOKUP($G$6,'DATI EROGAZIONI'!$A$2:$T$22,16,FALSE)="","",VLOOKUP($G$6,'DATI EROGAZIONI'!$A$2:$T$22,16,FALSE))</f>
        <v>J10B22000100008</v>
      </c>
      <c r="H15" s="533"/>
      <c r="I15" s="533"/>
      <c r="J15" s="774"/>
      <c r="K15" s="775"/>
      <c r="L15" s="775"/>
      <c r="M15" s="775"/>
      <c r="N15" s="775"/>
      <c r="O15" s="775"/>
      <c r="P15" s="775"/>
      <c r="Q15" s="775"/>
      <c r="R15" s="775"/>
      <c r="S15" s="775"/>
      <c r="T15" s="775"/>
      <c r="U15" s="775"/>
      <c r="V15" s="775"/>
      <c r="W15" s="775"/>
      <c r="X15" s="776"/>
      <c r="Y15" s="1291"/>
      <c r="Z15" s="1291"/>
      <c r="AA15" s="1291"/>
      <c r="AB15" s="1291"/>
      <c r="AC15" s="634"/>
    </row>
    <row r="16" spans="1:29" ht="21.65" customHeight="1" x14ac:dyDescent="0.35">
      <c r="A16" s="1285"/>
      <c r="C16" s="725"/>
      <c r="D16" s="726"/>
      <c r="E16" s="726"/>
      <c r="F16" s="726"/>
      <c r="G16" s="542" t="str">
        <f>IF(VLOOKUP($G$6,'DATI EROGAZIONI'!$A$2:$T$22,17,FALSE)="","",VLOOKUP($G$6,'DATI EROGAZIONI'!$A$2:$T$22,17,FALSE))</f>
        <v>J10B22000110008</v>
      </c>
      <c r="H16" s="533"/>
      <c r="I16" s="533"/>
      <c r="J16" s="774"/>
      <c r="K16" s="775"/>
      <c r="L16" s="775"/>
      <c r="M16" s="775"/>
      <c r="N16" s="775"/>
      <c r="O16" s="775"/>
      <c r="P16" s="775"/>
      <c r="Q16" s="775"/>
      <c r="R16" s="775"/>
      <c r="S16" s="775"/>
      <c r="T16" s="775"/>
      <c r="U16" s="775"/>
      <c r="V16" s="775"/>
      <c r="W16" s="775"/>
      <c r="X16" s="776"/>
      <c r="Y16" s="1291"/>
      <c r="Z16" s="1291"/>
      <c r="AA16" s="1291"/>
      <c r="AB16" s="1291"/>
      <c r="AC16" s="634"/>
    </row>
    <row r="17" spans="1:29" ht="21.65" customHeight="1" x14ac:dyDescent="0.35">
      <c r="A17" s="1285"/>
      <c r="C17" s="725"/>
      <c r="D17" s="726"/>
      <c r="E17" s="726"/>
      <c r="F17" s="726"/>
      <c r="G17" s="542" t="str">
        <f>IF(VLOOKUP($G$6,'DATI EROGAZIONI'!$A$2:$T$22,18,FALSE)="","",VLOOKUP($G$6,'DATI EROGAZIONI'!$A$2:$T$22,18,FALSE))</f>
        <v>J10B22000120008</v>
      </c>
      <c r="H17" s="533"/>
      <c r="I17" s="533"/>
      <c r="J17" s="774"/>
      <c r="K17" s="775"/>
      <c r="L17" s="775"/>
      <c r="M17" s="775"/>
      <c r="N17" s="775"/>
      <c r="O17" s="775"/>
      <c r="P17" s="775"/>
      <c r="Q17" s="775"/>
      <c r="R17" s="775"/>
      <c r="S17" s="775"/>
      <c r="T17" s="775"/>
      <c r="U17" s="775"/>
      <c r="V17" s="775"/>
      <c r="W17" s="775"/>
      <c r="X17" s="776"/>
      <c r="Y17" s="1291"/>
      <c r="Z17" s="1291"/>
      <c r="AA17" s="1291"/>
      <c r="AB17" s="1291"/>
      <c r="AC17" s="634"/>
    </row>
    <row r="18" spans="1:29" ht="21.65" customHeight="1" x14ac:dyDescent="0.35">
      <c r="A18" s="1285"/>
      <c r="C18" s="725"/>
      <c r="D18" s="726"/>
      <c r="E18" s="726"/>
      <c r="F18" s="726"/>
      <c r="G18" s="542" t="str">
        <f>IF(VLOOKUP($G$6,'DATI EROGAZIONI'!$A$2:$T$22,19,FALSE)="","",VLOOKUP($G$6,'DATI EROGAZIONI'!$A$2:$T$22,19,FALSE))</f>
        <v>J80B22000060008</v>
      </c>
      <c r="H18" s="533"/>
      <c r="I18" s="533"/>
      <c r="J18" s="774"/>
      <c r="K18" s="775"/>
      <c r="L18" s="775"/>
      <c r="M18" s="775"/>
      <c r="N18" s="775"/>
      <c r="O18" s="775"/>
      <c r="P18" s="775"/>
      <c r="Q18" s="775"/>
      <c r="R18" s="775"/>
      <c r="S18" s="775"/>
      <c r="T18" s="775"/>
      <c r="U18" s="775"/>
      <c r="V18" s="775"/>
      <c r="W18" s="775"/>
      <c r="X18" s="776"/>
      <c r="Y18" s="1291"/>
      <c r="Z18" s="1291"/>
      <c r="AA18" s="1291"/>
      <c r="AB18" s="1291"/>
      <c r="AC18" s="634"/>
    </row>
    <row r="19" spans="1:29" ht="21.65" customHeight="1" x14ac:dyDescent="0.35">
      <c r="A19" s="1285"/>
      <c r="C19" s="725"/>
      <c r="D19" s="726"/>
      <c r="E19" s="726"/>
      <c r="F19" s="726"/>
      <c r="G19" s="542" t="str">
        <f>IF(VLOOKUP($G$6,'DATI EROGAZIONI'!A2:AD23,20,FALSE)="","",VLOOKUP($G$6,'DATI EROGAZIONI'!$A$2:$T$22,20,FALSE))</f>
        <v>J80B22000070008</v>
      </c>
      <c r="H19" s="533"/>
      <c r="I19" s="533"/>
      <c r="J19" s="774"/>
      <c r="K19" s="775"/>
      <c r="L19" s="775"/>
      <c r="M19" s="775"/>
      <c r="N19" s="775"/>
      <c r="O19" s="775"/>
      <c r="P19" s="775"/>
      <c r="Q19" s="775"/>
      <c r="R19" s="775"/>
      <c r="S19" s="775"/>
      <c r="T19" s="775"/>
      <c r="U19" s="775"/>
      <c r="V19" s="775"/>
      <c r="W19" s="775"/>
      <c r="X19" s="776"/>
      <c r="Y19" s="1291"/>
      <c r="Z19" s="1291"/>
      <c r="AA19" s="1291"/>
      <c r="AB19" s="1291"/>
      <c r="AC19" s="634"/>
    </row>
    <row r="20" spans="1:29" ht="21.65" customHeight="1" x14ac:dyDescent="0.35">
      <c r="A20" s="1285"/>
      <c r="C20" s="725"/>
      <c r="D20" s="726"/>
      <c r="E20" s="726"/>
      <c r="F20" s="726"/>
      <c r="G20" s="542" t="str">
        <f>IF(VLOOKUP($G$6,'DATI EROGAZIONI'!$A$2:$AD$22,21,FALSE)="","",VLOOKUP($G$6,'DATI EROGAZIONI'!$A$2:$AD$22,21,FALSE))</f>
        <v>J80B22000080008</v>
      </c>
      <c r="H20" s="533"/>
      <c r="I20" s="533"/>
      <c r="J20" s="774"/>
      <c r="K20" s="775"/>
      <c r="L20" s="775"/>
      <c r="M20" s="775"/>
      <c r="N20" s="775"/>
      <c r="O20" s="775"/>
      <c r="P20" s="775"/>
      <c r="Q20" s="775"/>
      <c r="R20" s="775"/>
      <c r="S20" s="775"/>
      <c r="T20" s="775"/>
      <c r="U20" s="775"/>
      <c r="V20" s="775"/>
      <c r="W20" s="775"/>
      <c r="X20" s="776"/>
      <c r="Y20" s="1291"/>
      <c r="Z20" s="1291"/>
      <c r="AA20" s="1291"/>
      <c r="AB20" s="1291"/>
      <c r="AC20" s="634"/>
    </row>
    <row r="21" spans="1:29" ht="21.65" customHeight="1" x14ac:dyDescent="0.35">
      <c r="A21" s="1285"/>
      <c r="C21" s="725"/>
      <c r="D21" s="726"/>
      <c r="E21" s="726"/>
      <c r="F21" s="726"/>
      <c r="G21" s="542" t="str">
        <f>IF(VLOOKUP($G$6,'DATI EROGAZIONI'!$A$2:$AD$22,22,FALSE)="","",VLOOKUP($G$6,'DATI EROGAZIONI'!$A$2:$AD$22,22,FALSE))</f>
        <v>J80B22000090008</v>
      </c>
      <c r="H21" s="533"/>
      <c r="I21" s="533"/>
      <c r="J21" s="774"/>
      <c r="K21" s="775"/>
      <c r="L21" s="775"/>
      <c r="M21" s="775"/>
      <c r="N21" s="775"/>
      <c r="O21" s="775"/>
      <c r="P21" s="775"/>
      <c r="Q21" s="775"/>
      <c r="R21" s="775"/>
      <c r="S21" s="775"/>
      <c r="T21" s="775"/>
      <c r="U21" s="775"/>
      <c r="V21" s="775"/>
      <c r="W21" s="775"/>
      <c r="X21" s="776"/>
      <c r="Y21" s="1291"/>
      <c r="Z21" s="1291"/>
      <c r="AA21" s="1291"/>
      <c r="AB21" s="1291"/>
      <c r="AC21" s="634"/>
    </row>
    <row r="22" spans="1:29" ht="21.65" customHeight="1" x14ac:dyDescent="0.35">
      <c r="A22" s="1285"/>
      <c r="C22" s="725"/>
      <c r="D22" s="726"/>
      <c r="E22" s="726"/>
      <c r="F22" s="726"/>
      <c r="G22" s="542" t="str">
        <f>IF(VLOOKUP($G$6,'DATI EROGAZIONI'!$A$2:$AD$22,23,FALSE)="","",VLOOKUP($G$6,'DATI EROGAZIONI'!$A$2:$AD$22,23,FALSE))</f>
        <v>J60B22000040008</v>
      </c>
      <c r="H22" s="533"/>
      <c r="I22" s="533"/>
      <c r="J22" s="774"/>
      <c r="K22" s="775"/>
      <c r="L22" s="775"/>
      <c r="M22" s="775"/>
      <c r="N22" s="775"/>
      <c r="O22" s="775"/>
      <c r="P22" s="775"/>
      <c r="Q22" s="775"/>
      <c r="R22" s="775"/>
      <c r="S22" s="775"/>
      <c r="T22" s="775"/>
      <c r="U22" s="775"/>
      <c r="V22" s="775"/>
      <c r="W22" s="775"/>
      <c r="X22" s="776"/>
      <c r="Y22" s="1291"/>
      <c r="Z22" s="1291"/>
      <c r="AA22" s="1291"/>
      <c r="AB22" s="1291"/>
      <c r="AC22" s="634"/>
    </row>
    <row r="23" spans="1:29" ht="21.65" customHeight="1" x14ac:dyDescent="0.35">
      <c r="A23" s="1285"/>
      <c r="C23" s="725"/>
      <c r="D23" s="726"/>
      <c r="E23" s="726"/>
      <c r="F23" s="726"/>
      <c r="G23" s="542" t="str">
        <f>IF(VLOOKUP($G$6,'DATI EROGAZIONI'!$A$2:$AD$22,24,FALSE)="","",VLOOKUP($G$6,'DATI EROGAZIONI'!$A$2:$AD$22,24,FALSE))</f>
        <v>J80B22000000008</v>
      </c>
      <c r="H23" s="533"/>
      <c r="I23" s="533"/>
      <c r="J23" s="774"/>
      <c r="K23" s="775"/>
      <c r="L23" s="775"/>
      <c r="M23" s="775"/>
      <c r="N23" s="775"/>
      <c r="O23" s="775"/>
      <c r="P23" s="775"/>
      <c r="Q23" s="775"/>
      <c r="R23" s="775"/>
      <c r="S23" s="775"/>
      <c r="T23" s="775"/>
      <c r="U23" s="775"/>
      <c r="V23" s="775"/>
      <c r="W23" s="775"/>
      <c r="X23" s="776"/>
      <c r="Y23" s="1291"/>
      <c r="Z23" s="1291"/>
      <c r="AA23" s="1291"/>
      <c r="AB23" s="1291"/>
      <c r="AC23" s="634"/>
    </row>
    <row r="24" spans="1:29" ht="21.65" customHeight="1" x14ac:dyDescent="0.35">
      <c r="A24" s="1285"/>
      <c r="C24" s="725"/>
      <c r="D24" s="726"/>
      <c r="E24" s="726"/>
      <c r="F24" s="726"/>
      <c r="G24" s="542" t="str">
        <f>IF(VLOOKUP($G$6,'DATI EROGAZIONI'!$A$2:$AD$22,25,FALSE)="","",VLOOKUP($G$6,'DATI EROGAZIONI'!$A$2:$AD$22,25,FALSE))</f>
        <v>J90B22000010008</v>
      </c>
      <c r="H24" s="533"/>
      <c r="I24" s="533"/>
      <c r="J24" s="774"/>
      <c r="K24" s="775"/>
      <c r="L24" s="775"/>
      <c r="M24" s="775"/>
      <c r="N24" s="775"/>
      <c r="O24" s="775"/>
      <c r="P24" s="775"/>
      <c r="Q24" s="775"/>
      <c r="R24" s="775"/>
      <c r="S24" s="775"/>
      <c r="T24" s="775"/>
      <c r="U24" s="775"/>
      <c r="V24" s="775"/>
      <c r="W24" s="775"/>
      <c r="X24" s="776"/>
      <c r="Y24" s="1291"/>
      <c r="Z24" s="1291"/>
      <c r="AA24" s="1291"/>
      <c r="AB24" s="1291"/>
      <c r="AC24" s="634"/>
    </row>
    <row r="25" spans="1:29" ht="21.65" customHeight="1" x14ac:dyDescent="0.35">
      <c r="A25" s="1285"/>
      <c r="C25" s="725"/>
      <c r="D25" s="726"/>
      <c r="E25" s="726"/>
      <c r="F25" s="726"/>
      <c r="G25" s="542" t="str">
        <f>IF(VLOOKUP($G$6,'DATI EROGAZIONI'!$A$2:$AD$22,26,FALSE)="","",VLOOKUP($G$6,'DATI EROGAZIONI'!$A$2:$AD$22,26,FALSE))</f>
        <v>J91C22001520003</v>
      </c>
      <c r="H25" s="533"/>
      <c r="I25" s="533"/>
      <c r="J25" s="774"/>
      <c r="K25" s="775"/>
      <c r="L25" s="775"/>
      <c r="M25" s="775"/>
      <c r="N25" s="775"/>
      <c r="O25" s="775"/>
      <c r="P25" s="775"/>
      <c r="Q25" s="775"/>
      <c r="R25" s="775"/>
      <c r="S25" s="775"/>
      <c r="T25" s="775"/>
      <c r="U25" s="775"/>
      <c r="V25" s="775"/>
      <c r="W25" s="775"/>
      <c r="X25" s="776"/>
      <c r="Y25" s="1291"/>
      <c r="Z25" s="1291"/>
      <c r="AA25" s="1291"/>
      <c r="AB25" s="1291"/>
      <c r="AC25" s="634"/>
    </row>
    <row r="26" spans="1:29" ht="21.65" customHeight="1" x14ac:dyDescent="0.35">
      <c r="A26" s="1285"/>
      <c r="C26" s="725"/>
      <c r="D26" s="726"/>
      <c r="E26" s="726"/>
      <c r="F26" s="726"/>
      <c r="G26" s="542" t="str">
        <f>IF(VLOOKUP($G$6,'DATI EROGAZIONI'!$A$2:$AD$22,27,FALSE)="","",VLOOKUP($G$6,'DATI EROGAZIONI'!$A$2:$AD$22,27,FALSE))</f>
        <v>G70B21000000002</v>
      </c>
      <c r="H26" s="533"/>
      <c r="I26" s="533"/>
      <c r="J26" s="774"/>
      <c r="K26" s="775"/>
      <c r="L26" s="775"/>
      <c r="M26" s="775"/>
      <c r="N26" s="775"/>
      <c r="O26" s="775"/>
      <c r="P26" s="775"/>
      <c r="Q26" s="775"/>
      <c r="R26" s="775"/>
      <c r="S26" s="775"/>
      <c r="T26" s="775"/>
      <c r="U26" s="775"/>
      <c r="V26" s="775"/>
      <c r="W26" s="775"/>
      <c r="X26" s="776"/>
      <c r="Y26" s="1291"/>
      <c r="Z26" s="1291"/>
      <c r="AA26" s="1291"/>
      <c r="AB26" s="1291"/>
      <c r="AC26" s="634"/>
    </row>
    <row r="27" spans="1:29" ht="21.65" customHeight="1" x14ac:dyDescent="0.35">
      <c r="A27" s="1285"/>
      <c r="C27" s="725"/>
      <c r="D27" s="726"/>
      <c r="E27" s="726"/>
      <c r="F27" s="726"/>
      <c r="G27" s="542" t="str">
        <f>IF(VLOOKUP($G$6,'DATI EROGAZIONI'!$A$2:$AD$22,28,FALSE)="","",VLOOKUP($G$6,'DATI EROGAZIONI'!$A$2:$AD$22,28,FALSE))</f>
        <v>F40B22000010003</v>
      </c>
      <c r="H27" s="533"/>
      <c r="I27" s="533"/>
      <c r="J27" s="774"/>
      <c r="K27" s="775"/>
      <c r="L27" s="775"/>
      <c r="M27" s="775"/>
      <c r="N27" s="775"/>
      <c r="O27" s="775"/>
      <c r="P27" s="775"/>
      <c r="Q27" s="775"/>
      <c r="R27" s="775"/>
      <c r="S27" s="775"/>
      <c r="T27" s="775"/>
      <c r="U27" s="775"/>
      <c r="V27" s="775"/>
      <c r="W27" s="775"/>
      <c r="X27" s="776"/>
      <c r="Y27" s="1291"/>
      <c r="Z27" s="1291"/>
      <c r="AA27" s="1291"/>
      <c r="AB27" s="1291"/>
      <c r="AC27" s="634"/>
    </row>
    <row r="28" spans="1:29" ht="21.65" customHeight="1" x14ac:dyDescent="0.35">
      <c r="A28" s="1285"/>
      <c r="C28" s="725"/>
      <c r="D28" s="726"/>
      <c r="E28" s="726"/>
      <c r="F28" s="726"/>
      <c r="G28" s="542" t="str">
        <f>IF(VLOOKUP($G$6,'DATI EROGAZIONI'!$A$2:$AD$22,29,FALSE)="","",VLOOKUP($G$6,'DATI EROGAZIONI'!$A$2:$AD$22,29,FALSE))</f>
        <v>B80J22000020003</v>
      </c>
      <c r="H28" s="533"/>
      <c r="I28" s="533"/>
      <c r="J28" s="774"/>
      <c r="K28" s="775"/>
      <c r="L28" s="775"/>
      <c r="M28" s="775"/>
      <c r="N28" s="775"/>
      <c r="O28" s="775"/>
      <c r="P28" s="775"/>
      <c r="Q28" s="775"/>
      <c r="R28" s="775"/>
      <c r="S28" s="775"/>
      <c r="T28" s="775"/>
      <c r="U28" s="775"/>
      <c r="V28" s="775"/>
      <c r="W28" s="775"/>
      <c r="X28" s="776"/>
      <c r="Y28" s="1291"/>
      <c r="Z28" s="1291"/>
      <c r="AA28" s="1291"/>
      <c r="AB28" s="1291"/>
      <c r="AC28" s="634"/>
    </row>
    <row r="29" spans="1:29" ht="21.65" customHeight="1" x14ac:dyDescent="0.35">
      <c r="A29" s="1285"/>
      <c r="C29" s="725"/>
      <c r="D29" s="726"/>
      <c r="E29" s="726"/>
      <c r="F29" s="726"/>
      <c r="G29" s="542" t="str">
        <f>IF(VLOOKUP($G$6,'DATI EROGAZIONI'!$A$2:$AD$22,30,FALSE)="","",VLOOKUP($G$6,'DATI EROGAZIONI'!$A$2:$AD$22,30,FALSE))</f>
        <v>B10B21000000007</v>
      </c>
      <c r="H29" s="533"/>
      <c r="I29" s="533"/>
      <c r="J29" s="774"/>
      <c r="K29" s="775"/>
      <c r="L29" s="775"/>
      <c r="M29" s="775"/>
      <c r="N29" s="775"/>
      <c r="O29" s="775"/>
      <c r="P29" s="775"/>
      <c r="Q29" s="775"/>
      <c r="R29" s="775"/>
      <c r="S29" s="775"/>
      <c r="T29" s="775"/>
      <c r="U29" s="775"/>
      <c r="V29" s="775"/>
      <c r="W29" s="775"/>
      <c r="X29" s="776"/>
      <c r="Y29" s="1291"/>
      <c r="Z29" s="1291"/>
      <c r="AA29" s="1291"/>
      <c r="AB29" s="1291"/>
      <c r="AC29" s="634"/>
    </row>
    <row r="30" spans="1:29" ht="21.65" customHeight="1" thickBot="1" x14ac:dyDescent="0.4">
      <c r="A30" s="1285"/>
      <c r="C30" s="729"/>
      <c r="D30" s="730"/>
      <c r="E30" s="730"/>
      <c r="F30" s="730"/>
      <c r="G30" s="543" t="str">
        <f>IF(VLOOKUP($G$6,'DATI EROGAZIONI'!$A$2:$AE$22,31,FALSE)="","",VLOOKUP($G$6,'DATI EROGAZIONI'!$A$2:$AE$22,31,FALSE))</f>
        <v>E60B21000000007</v>
      </c>
      <c r="H30" s="533"/>
      <c r="I30" s="533"/>
      <c r="J30" s="777"/>
      <c r="K30" s="778"/>
      <c r="L30" s="778"/>
      <c r="M30" s="778"/>
      <c r="N30" s="778"/>
      <c r="O30" s="778"/>
      <c r="P30" s="778"/>
      <c r="Q30" s="778"/>
      <c r="R30" s="778"/>
      <c r="S30" s="778"/>
      <c r="T30" s="778"/>
      <c r="U30" s="778"/>
      <c r="V30" s="778"/>
      <c r="W30" s="778"/>
      <c r="X30" s="779"/>
      <c r="Y30" s="1291"/>
      <c r="Z30" s="1291"/>
      <c r="AA30" s="1291"/>
      <c r="AB30" s="1291"/>
      <c r="AC30" s="634"/>
    </row>
    <row r="31" spans="1:29" s="1299" customFormat="1" ht="25.5" customHeight="1" x14ac:dyDescent="0.35">
      <c r="A31" s="1368"/>
      <c r="C31" s="627"/>
      <c r="D31" s="193"/>
      <c r="E31" s="193"/>
      <c r="F31" s="193"/>
      <c r="G31" s="62"/>
      <c r="H31" s="103"/>
      <c r="I31" s="627"/>
      <c r="J31" s="627"/>
      <c r="K31" s="627"/>
      <c r="L31" s="627"/>
      <c r="M31" s="627"/>
      <c r="N31" s="1297"/>
      <c r="O31" s="1297"/>
      <c r="P31" s="1297"/>
      <c r="Q31" s="1297"/>
      <c r="R31" s="1297"/>
      <c r="S31" s="1297"/>
      <c r="T31" s="1298"/>
      <c r="U31" s="1298"/>
      <c r="V31" s="1298"/>
      <c r="W31" s="1298"/>
      <c r="X31" s="1298"/>
      <c r="Y31" s="1298"/>
      <c r="Z31" s="1298"/>
      <c r="AA31" s="1298"/>
      <c r="AB31" s="1298"/>
      <c r="AC31" s="1300"/>
    </row>
    <row r="32" spans="1:29" s="1299" customFormat="1" ht="35" thickBot="1" x14ac:dyDescent="0.4">
      <c r="A32" s="1368"/>
      <c r="B32" s="1369" t="s">
        <v>103</v>
      </c>
      <c r="C32" s="1369"/>
      <c r="D32" s="1369"/>
      <c r="E32" s="1369"/>
      <c r="F32" s="1369"/>
      <c r="G32" s="1369"/>
      <c r="H32" s="1369"/>
      <c r="I32" s="1369"/>
      <c r="J32" s="1369"/>
      <c r="K32" s="1369"/>
      <c r="L32" s="1369"/>
      <c r="M32" s="1369"/>
      <c r="N32" s="1369"/>
      <c r="O32" s="1369"/>
      <c r="P32" s="1369"/>
      <c r="Q32" s="1369"/>
      <c r="R32" s="1369"/>
      <c r="S32" s="1369"/>
      <c r="T32" s="1369"/>
      <c r="U32" s="1369"/>
      <c r="V32" s="1369"/>
      <c r="W32" s="1369"/>
      <c r="X32" s="1369"/>
      <c r="Y32" s="1369"/>
      <c r="Z32" s="1369"/>
      <c r="AA32" s="1369"/>
      <c r="AB32" s="1369"/>
      <c r="AC32" s="1300"/>
    </row>
    <row r="33" spans="1:29" s="1316" customFormat="1" ht="15.5" thickBot="1" x14ac:dyDescent="0.35">
      <c r="A33" s="1370"/>
      <c r="B33" s="1371"/>
      <c r="C33" s="1372"/>
      <c r="D33" s="1373"/>
      <c r="E33" s="1373"/>
      <c r="F33" s="1373"/>
      <c r="G33" s="1374"/>
      <c r="H33" s="1371"/>
      <c r="I33" s="1371"/>
      <c r="J33" s="1371"/>
      <c r="K33" s="1371"/>
      <c r="L33" s="1371"/>
      <c r="M33" s="1375"/>
      <c r="N33" s="1371"/>
      <c r="O33" s="1374"/>
      <c r="P33" s="1371"/>
      <c r="Q33" s="1371"/>
      <c r="R33" s="1372"/>
      <c r="S33" s="1371"/>
      <c r="T33" s="1372"/>
      <c r="U33" s="1372"/>
      <c r="V33" s="1372"/>
      <c r="W33" s="1372"/>
      <c r="X33" s="1376"/>
      <c r="Y33" s="1372"/>
      <c r="Z33" s="1371"/>
      <c r="AA33" s="1371"/>
      <c r="AB33" s="1371"/>
      <c r="AC33" s="1377"/>
    </row>
    <row r="34" spans="1:29" s="1386" customFormat="1" ht="68.150000000000006" customHeight="1" thickBot="1" x14ac:dyDescent="0.35">
      <c r="A34" s="1378"/>
      <c r="B34" s="746" t="s">
        <v>8</v>
      </c>
      <c r="C34" s="1379"/>
      <c r="D34" s="737" t="s">
        <v>9</v>
      </c>
      <c r="E34" s="1380"/>
      <c r="F34" s="791" t="s">
        <v>10</v>
      </c>
      <c r="G34" s="792"/>
      <c r="H34" s="793"/>
      <c r="I34" s="1381"/>
      <c r="J34" s="718" t="s">
        <v>11</v>
      </c>
      <c r="K34" s="719"/>
      <c r="L34" s="720"/>
      <c r="M34" s="1382"/>
      <c r="N34" s="696" t="s">
        <v>104</v>
      </c>
      <c r="O34" s="1313"/>
      <c r="P34" s="712" t="s">
        <v>13</v>
      </c>
      <c r="Q34" s="713"/>
      <c r="R34" s="714"/>
      <c r="S34" s="1381"/>
      <c r="T34" s="702" t="s">
        <v>14</v>
      </c>
      <c r="U34" s="1383"/>
      <c r="V34" s="702" t="s">
        <v>15</v>
      </c>
      <c r="W34" s="1382"/>
      <c r="X34" s="702" t="s">
        <v>16</v>
      </c>
      <c r="Y34" s="1382"/>
      <c r="Z34" s="696" t="s">
        <v>17</v>
      </c>
      <c r="AA34" s="1384"/>
      <c r="AB34" s="696" t="s">
        <v>18</v>
      </c>
      <c r="AC34" s="1385"/>
    </row>
    <row r="35" spans="1:29" s="1381" customFormat="1" ht="28" customHeight="1" thickBot="1" x14ac:dyDescent="0.3">
      <c r="A35" s="1387"/>
      <c r="B35" s="747"/>
      <c r="C35" s="1379"/>
      <c r="D35" s="738"/>
      <c r="E35" s="1380"/>
      <c r="F35" s="794"/>
      <c r="G35" s="795"/>
      <c r="H35" s="796"/>
      <c r="J35" s="694" t="s">
        <v>19</v>
      </c>
      <c r="K35" s="694" t="s">
        <v>20</v>
      </c>
      <c r="L35" s="699" t="s">
        <v>21</v>
      </c>
      <c r="M35" s="1382"/>
      <c r="N35" s="697"/>
      <c r="O35" s="1313"/>
      <c r="P35" s="740"/>
      <c r="Q35" s="741"/>
      <c r="R35" s="742"/>
      <c r="T35" s="703"/>
      <c r="U35" s="1383"/>
      <c r="V35" s="703"/>
      <c r="W35" s="1382"/>
      <c r="X35" s="703"/>
      <c r="Y35" s="1382"/>
      <c r="Z35" s="697"/>
      <c r="AA35" s="1384"/>
      <c r="AB35" s="697"/>
      <c r="AC35" s="1388"/>
    </row>
    <row r="36" spans="1:29" s="1386" customFormat="1" ht="16.5" customHeight="1" thickBot="1" x14ac:dyDescent="0.35">
      <c r="A36" s="1378"/>
      <c r="B36" s="747"/>
      <c r="C36" s="1383"/>
      <c r="D36" s="739"/>
      <c r="E36" s="1380"/>
      <c r="F36" s="710" t="s">
        <v>22</v>
      </c>
      <c r="G36" s="721" t="s">
        <v>23</v>
      </c>
      <c r="H36" s="749" t="s">
        <v>24</v>
      </c>
      <c r="I36" s="1381"/>
      <c r="J36" s="695"/>
      <c r="K36" s="695"/>
      <c r="L36" s="700"/>
      <c r="M36" s="1383"/>
      <c r="N36" s="697"/>
      <c r="O36" s="1313"/>
      <c r="P36" s="744" t="s">
        <v>25</v>
      </c>
      <c r="Q36" s="697" t="s">
        <v>26</v>
      </c>
      <c r="R36" s="697" t="s">
        <v>27</v>
      </c>
      <c r="S36" s="1381"/>
      <c r="T36" s="704"/>
      <c r="U36" s="1383"/>
      <c r="V36" s="704"/>
      <c r="W36" s="1383"/>
      <c r="X36" s="704"/>
      <c r="Y36" s="1383"/>
      <c r="Z36" s="698"/>
      <c r="AA36" s="1384"/>
      <c r="AB36" s="698"/>
      <c r="AC36" s="1385"/>
    </row>
    <row r="37" spans="1:29" s="1386" customFormat="1" ht="57.75" customHeight="1" x14ac:dyDescent="0.3">
      <c r="A37" s="1378"/>
      <c r="B37" s="747"/>
      <c r="C37" s="1389"/>
      <c r="D37" s="133" t="s">
        <v>28</v>
      </c>
      <c r="E37" s="1390"/>
      <c r="F37" s="710"/>
      <c r="G37" s="721"/>
      <c r="H37" s="749"/>
      <c r="I37" s="1381"/>
      <c r="J37" s="695"/>
      <c r="K37" s="695"/>
      <c r="L37" s="700"/>
      <c r="M37" s="1389"/>
      <c r="N37" s="697"/>
      <c r="O37" s="1391"/>
      <c r="P37" s="744"/>
      <c r="Q37" s="697"/>
      <c r="R37" s="697"/>
      <c r="S37" s="1381"/>
      <c r="T37" s="705" t="s">
        <v>29</v>
      </c>
      <c r="U37" s="1392"/>
      <c r="V37" s="705" t="s">
        <v>29</v>
      </c>
      <c r="W37" s="1389"/>
      <c r="X37" s="705" t="s">
        <v>29</v>
      </c>
      <c r="Y37" s="1389"/>
      <c r="Z37" s="319" t="s">
        <v>30</v>
      </c>
      <c r="AA37" s="1389"/>
      <c r="AB37" s="319" t="s">
        <v>30</v>
      </c>
      <c r="AC37" s="1385"/>
    </row>
    <row r="38" spans="1:29" s="1397" customFormat="1" ht="18" customHeight="1" thickBot="1" x14ac:dyDescent="0.4">
      <c r="A38" s="1393"/>
      <c r="B38" s="747"/>
      <c r="C38" s="1394"/>
      <c r="D38" s="1390"/>
      <c r="E38" s="1390"/>
      <c r="F38" s="711"/>
      <c r="G38" s="722"/>
      <c r="H38" s="359" t="s">
        <v>31</v>
      </c>
      <c r="I38" s="1381"/>
      <c r="J38" s="320" t="s">
        <v>32</v>
      </c>
      <c r="K38" s="321" t="s">
        <v>33</v>
      </c>
      <c r="L38" s="701"/>
      <c r="M38" s="1392"/>
      <c r="N38" s="743"/>
      <c r="O38" s="1391"/>
      <c r="P38" s="745"/>
      <c r="Q38" s="743"/>
      <c r="R38" s="743"/>
      <c r="S38" s="1391"/>
      <c r="T38" s="706"/>
      <c r="U38" s="1392"/>
      <c r="V38" s="706"/>
      <c r="W38" s="1392"/>
      <c r="X38" s="706"/>
      <c r="Y38" s="1392"/>
      <c r="Z38" s="322" t="s">
        <v>34</v>
      </c>
      <c r="AA38" s="1395"/>
      <c r="AB38" s="322" t="s">
        <v>34</v>
      </c>
      <c r="AC38" s="1396"/>
    </row>
    <row r="39" spans="1:29" s="1407" customFormat="1" ht="14.5" customHeight="1" x14ac:dyDescent="0.35">
      <c r="A39" s="1398"/>
      <c r="B39" s="747"/>
      <c r="C39" s="1399"/>
      <c r="D39" s="1400"/>
      <c r="E39" s="1400"/>
      <c r="F39" s="1401"/>
      <c r="G39" s="1402"/>
      <c r="H39" s="1402"/>
      <c r="I39" s="1403"/>
      <c r="J39" s="1403"/>
      <c r="K39" s="1403"/>
      <c r="L39" s="1403"/>
      <c r="M39" s="1404"/>
      <c r="N39" s="1402"/>
      <c r="O39" s="1402"/>
      <c r="P39" s="1405" t="s">
        <v>35</v>
      </c>
      <c r="Q39" s="1405" t="s">
        <v>35</v>
      </c>
      <c r="R39" s="1404"/>
      <c r="S39" s="1403"/>
      <c r="T39" s="1404"/>
      <c r="U39" s="1404"/>
      <c r="V39" s="1404"/>
      <c r="W39" s="1404"/>
      <c r="X39" s="1403"/>
      <c r="Y39" s="1404"/>
      <c r="Z39" s="1403"/>
      <c r="AA39" s="1403"/>
      <c r="AB39" s="1403"/>
      <c r="AC39" s="1406"/>
    </row>
    <row r="40" spans="1:29" s="1411" customFormat="1" ht="17.5" customHeight="1" x14ac:dyDescent="0.25">
      <c r="A40" s="1408"/>
      <c r="B40" s="747"/>
      <c r="C40" s="1409"/>
      <c r="D40" s="136" t="s">
        <v>105</v>
      </c>
      <c r="E40" s="1380"/>
      <c r="F40" s="388"/>
      <c r="G40" s="388"/>
      <c r="H40" s="395"/>
      <c r="I40" s="389"/>
      <c r="J40" s="401"/>
      <c r="K40" s="390"/>
      <c r="L40" s="391"/>
      <c r="M40" s="392"/>
      <c r="N40" s="396">
        <v>0</v>
      </c>
      <c r="O40" s="389"/>
      <c r="P40" s="396">
        <v>0</v>
      </c>
      <c r="Q40" s="397"/>
      <c r="R40" s="393" t="str">
        <f>IF(P40&lt;=0.05*N40,"0K","NON AMMISSIBILE")</f>
        <v>0K</v>
      </c>
      <c r="S40" s="394"/>
      <c r="T40" s="398">
        <f t="shared" ref="T40:T69" si="0">P40+N40</f>
        <v>0</v>
      </c>
      <c r="U40" s="392"/>
      <c r="V40" s="396"/>
      <c r="W40" s="392"/>
      <c r="X40" s="398">
        <f>T40+V40</f>
        <v>0</v>
      </c>
      <c r="Y40" s="392"/>
      <c r="Z40" s="399"/>
      <c r="AA40" s="400"/>
      <c r="AB40" s="399"/>
      <c r="AC40" s="1410"/>
    </row>
    <row r="41" spans="1:29" s="1411" customFormat="1" ht="17.5" customHeight="1" x14ac:dyDescent="0.25">
      <c r="A41" s="1408"/>
      <c r="B41" s="747"/>
      <c r="C41" s="1409"/>
      <c r="D41" s="136" t="s">
        <v>106</v>
      </c>
      <c r="E41" s="1380"/>
      <c r="F41" s="388"/>
      <c r="G41" s="388"/>
      <c r="H41" s="395"/>
      <c r="I41" s="389"/>
      <c r="J41" s="401" t="s">
        <v>35</v>
      </c>
      <c r="K41" s="390" t="s">
        <v>35</v>
      </c>
      <c r="L41" s="391"/>
      <c r="M41" s="392"/>
      <c r="N41" s="396">
        <v>0</v>
      </c>
      <c r="O41" s="389"/>
      <c r="P41" s="396">
        <v>0</v>
      </c>
      <c r="Q41" s="397"/>
      <c r="R41" s="393" t="str">
        <f t="shared" ref="R41:R69" si="1">IF(P41&lt;=0.05*N41,"0K","NON AMMISSIBILE")</f>
        <v>0K</v>
      </c>
      <c r="S41" s="394"/>
      <c r="T41" s="398">
        <f t="shared" si="0"/>
        <v>0</v>
      </c>
      <c r="U41" s="392"/>
      <c r="V41" s="396"/>
      <c r="W41" s="392"/>
      <c r="X41" s="398">
        <f t="shared" ref="X41:X69" si="2">T41+V41</f>
        <v>0</v>
      </c>
      <c r="Y41" s="392"/>
      <c r="Z41" s="399"/>
      <c r="AA41" s="400"/>
      <c r="AB41" s="399"/>
      <c r="AC41" s="1410"/>
    </row>
    <row r="42" spans="1:29" s="1411" customFormat="1" ht="17.5" customHeight="1" x14ac:dyDescent="0.25">
      <c r="A42" s="1408"/>
      <c r="B42" s="747"/>
      <c r="C42" s="1409"/>
      <c r="D42" s="136" t="s">
        <v>107</v>
      </c>
      <c r="E42" s="1380"/>
      <c r="F42" s="388"/>
      <c r="G42" s="388"/>
      <c r="H42" s="395"/>
      <c r="I42" s="389"/>
      <c r="J42" s="401" t="s">
        <v>35</v>
      </c>
      <c r="K42" s="390" t="s">
        <v>35</v>
      </c>
      <c r="L42" s="391" t="s">
        <v>35</v>
      </c>
      <c r="M42" s="392"/>
      <c r="N42" s="396">
        <v>0</v>
      </c>
      <c r="O42" s="389"/>
      <c r="P42" s="396">
        <v>0</v>
      </c>
      <c r="Q42" s="397"/>
      <c r="R42" s="393" t="str">
        <f t="shared" si="1"/>
        <v>0K</v>
      </c>
      <c r="S42" s="394"/>
      <c r="T42" s="398">
        <f t="shared" si="0"/>
        <v>0</v>
      </c>
      <c r="U42" s="392"/>
      <c r="V42" s="396"/>
      <c r="W42" s="392"/>
      <c r="X42" s="398">
        <f t="shared" si="2"/>
        <v>0</v>
      </c>
      <c r="Y42" s="392"/>
      <c r="Z42" s="399"/>
      <c r="AA42" s="400"/>
      <c r="AB42" s="399"/>
      <c r="AC42" s="1410"/>
    </row>
    <row r="43" spans="1:29" s="1411" customFormat="1" ht="17.5" customHeight="1" x14ac:dyDescent="0.25">
      <c r="A43" s="1408"/>
      <c r="B43" s="747"/>
      <c r="C43" s="1409"/>
      <c r="D43" s="136" t="s">
        <v>108</v>
      </c>
      <c r="E43" s="1380"/>
      <c r="F43" s="388"/>
      <c r="G43" s="388"/>
      <c r="H43" s="395"/>
      <c r="I43" s="389"/>
      <c r="J43" s="401" t="s">
        <v>35</v>
      </c>
      <c r="K43" s="390" t="s">
        <v>35</v>
      </c>
      <c r="L43" s="391" t="s">
        <v>35</v>
      </c>
      <c r="M43" s="392"/>
      <c r="N43" s="396">
        <v>0</v>
      </c>
      <c r="O43" s="389"/>
      <c r="P43" s="396">
        <v>0</v>
      </c>
      <c r="Q43" s="397"/>
      <c r="R43" s="393" t="str">
        <f t="shared" si="1"/>
        <v>0K</v>
      </c>
      <c r="S43" s="394"/>
      <c r="T43" s="398">
        <f t="shared" si="0"/>
        <v>0</v>
      </c>
      <c r="U43" s="392"/>
      <c r="V43" s="396"/>
      <c r="W43" s="392"/>
      <c r="X43" s="398">
        <f t="shared" si="2"/>
        <v>0</v>
      </c>
      <c r="Y43" s="392"/>
      <c r="Z43" s="399"/>
      <c r="AA43" s="400"/>
      <c r="AB43" s="399"/>
      <c r="AC43" s="1410"/>
    </row>
    <row r="44" spans="1:29" s="1411" customFormat="1" ht="17.5" customHeight="1" x14ac:dyDescent="0.25">
      <c r="A44" s="1408"/>
      <c r="B44" s="747"/>
      <c r="C44" s="1409"/>
      <c r="D44" s="136" t="s">
        <v>109</v>
      </c>
      <c r="E44" s="1380"/>
      <c r="F44" s="388"/>
      <c r="G44" s="388"/>
      <c r="H44" s="395"/>
      <c r="I44" s="389"/>
      <c r="J44" s="401" t="s">
        <v>35</v>
      </c>
      <c r="K44" s="390" t="s">
        <v>35</v>
      </c>
      <c r="L44" s="391" t="s">
        <v>35</v>
      </c>
      <c r="M44" s="392"/>
      <c r="N44" s="396">
        <v>0</v>
      </c>
      <c r="O44" s="389"/>
      <c r="P44" s="396">
        <v>0</v>
      </c>
      <c r="Q44" s="397"/>
      <c r="R44" s="393" t="str">
        <f t="shared" si="1"/>
        <v>0K</v>
      </c>
      <c r="S44" s="394"/>
      <c r="T44" s="398">
        <f t="shared" si="0"/>
        <v>0</v>
      </c>
      <c r="U44" s="392"/>
      <c r="V44" s="396"/>
      <c r="W44" s="392"/>
      <c r="X44" s="398">
        <f t="shared" si="2"/>
        <v>0</v>
      </c>
      <c r="Y44" s="392"/>
      <c r="Z44" s="399"/>
      <c r="AA44" s="400"/>
      <c r="AB44" s="399"/>
      <c r="AC44" s="1410"/>
    </row>
    <row r="45" spans="1:29" s="1411" customFormat="1" ht="17.5" customHeight="1" x14ac:dyDescent="0.25">
      <c r="A45" s="1408"/>
      <c r="B45" s="747"/>
      <c r="C45" s="1409"/>
      <c r="D45" s="136" t="s">
        <v>110</v>
      </c>
      <c r="E45" s="1380"/>
      <c r="F45" s="388"/>
      <c r="G45" s="388"/>
      <c r="H45" s="395"/>
      <c r="I45" s="389"/>
      <c r="J45" s="401" t="s">
        <v>35</v>
      </c>
      <c r="K45" s="390" t="s">
        <v>35</v>
      </c>
      <c r="L45" s="391" t="s">
        <v>35</v>
      </c>
      <c r="M45" s="392"/>
      <c r="N45" s="396">
        <v>0</v>
      </c>
      <c r="O45" s="389"/>
      <c r="P45" s="396">
        <v>0</v>
      </c>
      <c r="Q45" s="397"/>
      <c r="R45" s="393" t="str">
        <f t="shared" si="1"/>
        <v>0K</v>
      </c>
      <c r="S45" s="394"/>
      <c r="T45" s="398">
        <f t="shared" si="0"/>
        <v>0</v>
      </c>
      <c r="U45" s="392"/>
      <c r="V45" s="396"/>
      <c r="W45" s="392"/>
      <c r="X45" s="398">
        <f t="shared" si="2"/>
        <v>0</v>
      </c>
      <c r="Y45" s="392"/>
      <c r="Z45" s="399"/>
      <c r="AA45" s="400"/>
      <c r="AB45" s="399"/>
      <c r="AC45" s="1410"/>
    </row>
    <row r="46" spans="1:29" s="1411" customFormat="1" ht="17.5" customHeight="1" x14ac:dyDescent="0.25">
      <c r="A46" s="1408"/>
      <c r="B46" s="747"/>
      <c r="C46" s="1409"/>
      <c r="D46" s="136" t="s">
        <v>111</v>
      </c>
      <c r="E46" s="1380"/>
      <c r="F46" s="388"/>
      <c r="G46" s="388"/>
      <c r="H46" s="395"/>
      <c r="I46" s="389"/>
      <c r="J46" s="401" t="s">
        <v>35</v>
      </c>
      <c r="K46" s="390"/>
      <c r="L46" s="391" t="s">
        <v>35</v>
      </c>
      <c r="M46" s="392"/>
      <c r="N46" s="396">
        <v>0</v>
      </c>
      <c r="O46" s="389"/>
      <c r="P46" s="396">
        <v>0</v>
      </c>
      <c r="Q46" s="397"/>
      <c r="R46" s="393" t="str">
        <f t="shared" si="1"/>
        <v>0K</v>
      </c>
      <c r="S46" s="394"/>
      <c r="T46" s="398">
        <f t="shared" si="0"/>
        <v>0</v>
      </c>
      <c r="U46" s="392"/>
      <c r="V46" s="396"/>
      <c r="W46" s="392"/>
      <c r="X46" s="398">
        <f t="shared" si="2"/>
        <v>0</v>
      </c>
      <c r="Y46" s="392"/>
      <c r="Z46" s="399"/>
      <c r="AA46" s="400"/>
      <c r="AB46" s="399"/>
      <c r="AC46" s="1410"/>
    </row>
    <row r="47" spans="1:29" s="1411" customFormat="1" ht="17.5" customHeight="1" x14ac:dyDescent="0.25">
      <c r="A47" s="1408"/>
      <c r="B47" s="747"/>
      <c r="C47" s="1409"/>
      <c r="D47" s="136" t="s">
        <v>112</v>
      </c>
      <c r="E47" s="1380"/>
      <c r="F47" s="388"/>
      <c r="G47" s="388"/>
      <c r="H47" s="395"/>
      <c r="I47" s="389"/>
      <c r="J47" s="401" t="s">
        <v>35</v>
      </c>
      <c r="K47" s="390" t="s">
        <v>35</v>
      </c>
      <c r="L47" s="391" t="s">
        <v>35</v>
      </c>
      <c r="M47" s="392"/>
      <c r="N47" s="396">
        <v>0</v>
      </c>
      <c r="O47" s="389"/>
      <c r="P47" s="396">
        <v>0</v>
      </c>
      <c r="Q47" s="397"/>
      <c r="R47" s="393" t="str">
        <f t="shared" si="1"/>
        <v>0K</v>
      </c>
      <c r="S47" s="394"/>
      <c r="T47" s="398">
        <f t="shared" si="0"/>
        <v>0</v>
      </c>
      <c r="U47" s="392"/>
      <c r="V47" s="396"/>
      <c r="W47" s="392"/>
      <c r="X47" s="398">
        <f t="shared" si="2"/>
        <v>0</v>
      </c>
      <c r="Y47" s="392"/>
      <c r="Z47" s="399"/>
      <c r="AA47" s="400"/>
      <c r="AB47" s="399"/>
      <c r="AC47" s="1410"/>
    </row>
    <row r="48" spans="1:29" s="1411" customFormat="1" ht="17.5" customHeight="1" x14ac:dyDescent="0.25">
      <c r="A48" s="1408"/>
      <c r="B48" s="747"/>
      <c r="C48" s="1409"/>
      <c r="D48" s="136" t="s">
        <v>113</v>
      </c>
      <c r="E48" s="1380"/>
      <c r="F48" s="388"/>
      <c r="G48" s="388"/>
      <c r="H48" s="395"/>
      <c r="I48" s="389"/>
      <c r="J48" s="401" t="s">
        <v>35</v>
      </c>
      <c r="K48" s="390" t="s">
        <v>35</v>
      </c>
      <c r="L48" s="391" t="s">
        <v>35</v>
      </c>
      <c r="M48" s="392"/>
      <c r="N48" s="396">
        <v>0</v>
      </c>
      <c r="O48" s="389"/>
      <c r="P48" s="396">
        <v>0</v>
      </c>
      <c r="Q48" s="397"/>
      <c r="R48" s="393" t="str">
        <f t="shared" ref="R48:R57" si="3">IF(P48&lt;=0.05*N48,"0K","NON AMMISSIBILE")</f>
        <v>0K</v>
      </c>
      <c r="S48" s="394"/>
      <c r="T48" s="398">
        <f t="shared" ref="T48:T57" si="4">P48+N48</f>
        <v>0</v>
      </c>
      <c r="U48" s="392"/>
      <c r="V48" s="396"/>
      <c r="W48" s="392"/>
      <c r="X48" s="398">
        <f t="shared" ref="X48:X57" si="5">T48+V48</f>
        <v>0</v>
      </c>
      <c r="Y48" s="392"/>
      <c r="Z48" s="399"/>
      <c r="AA48" s="400"/>
      <c r="AB48" s="399"/>
      <c r="AC48" s="1410"/>
    </row>
    <row r="49" spans="1:29" s="1411" customFormat="1" ht="17.5" customHeight="1" x14ac:dyDescent="0.25">
      <c r="A49" s="1408"/>
      <c r="B49" s="747"/>
      <c r="C49" s="1409"/>
      <c r="D49" s="136" t="s">
        <v>114</v>
      </c>
      <c r="E49" s="1380"/>
      <c r="F49" s="388"/>
      <c r="G49" s="388"/>
      <c r="H49" s="395"/>
      <c r="I49" s="389"/>
      <c r="J49" s="401" t="s">
        <v>35</v>
      </c>
      <c r="K49" s="390" t="s">
        <v>35</v>
      </c>
      <c r="L49" s="391" t="s">
        <v>35</v>
      </c>
      <c r="M49" s="392"/>
      <c r="N49" s="396">
        <v>0</v>
      </c>
      <c r="O49" s="389"/>
      <c r="P49" s="396">
        <v>0</v>
      </c>
      <c r="Q49" s="397"/>
      <c r="R49" s="393" t="str">
        <f t="shared" si="3"/>
        <v>0K</v>
      </c>
      <c r="S49" s="394"/>
      <c r="T49" s="398">
        <f t="shared" si="4"/>
        <v>0</v>
      </c>
      <c r="U49" s="392"/>
      <c r="V49" s="396"/>
      <c r="W49" s="392"/>
      <c r="X49" s="398">
        <f t="shared" si="5"/>
        <v>0</v>
      </c>
      <c r="Y49" s="392"/>
      <c r="Z49" s="399"/>
      <c r="AA49" s="400"/>
      <c r="AB49" s="399"/>
      <c r="AC49" s="1410"/>
    </row>
    <row r="50" spans="1:29" s="1411" customFormat="1" ht="17.5" customHeight="1" x14ac:dyDescent="0.25">
      <c r="A50" s="1408"/>
      <c r="B50" s="747"/>
      <c r="C50" s="1409"/>
      <c r="D50" s="136" t="s">
        <v>115</v>
      </c>
      <c r="E50" s="1380"/>
      <c r="F50" s="388"/>
      <c r="G50" s="388"/>
      <c r="H50" s="395"/>
      <c r="I50" s="389"/>
      <c r="J50" s="401" t="s">
        <v>35</v>
      </c>
      <c r="K50" s="390" t="s">
        <v>35</v>
      </c>
      <c r="L50" s="391" t="s">
        <v>35</v>
      </c>
      <c r="M50" s="392"/>
      <c r="N50" s="396">
        <v>0</v>
      </c>
      <c r="O50" s="389"/>
      <c r="P50" s="396">
        <v>0</v>
      </c>
      <c r="Q50" s="397"/>
      <c r="R50" s="393" t="str">
        <f t="shared" si="3"/>
        <v>0K</v>
      </c>
      <c r="S50" s="394"/>
      <c r="T50" s="398">
        <f t="shared" si="4"/>
        <v>0</v>
      </c>
      <c r="U50" s="392"/>
      <c r="V50" s="396"/>
      <c r="W50" s="392"/>
      <c r="X50" s="398">
        <f t="shared" si="5"/>
        <v>0</v>
      </c>
      <c r="Y50" s="392"/>
      <c r="Z50" s="399"/>
      <c r="AA50" s="400"/>
      <c r="AB50" s="399"/>
      <c r="AC50" s="1410"/>
    </row>
    <row r="51" spans="1:29" s="1411" customFormat="1" ht="17.5" customHeight="1" x14ac:dyDescent="0.25">
      <c r="A51" s="1408"/>
      <c r="B51" s="747"/>
      <c r="C51" s="1409"/>
      <c r="D51" s="136" t="s">
        <v>116</v>
      </c>
      <c r="E51" s="1380"/>
      <c r="F51" s="388"/>
      <c r="G51" s="388"/>
      <c r="H51" s="395"/>
      <c r="I51" s="389"/>
      <c r="J51" s="401" t="s">
        <v>35</v>
      </c>
      <c r="K51" s="390" t="s">
        <v>35</v>
      </c>
      <c r="L51" s="391" t="s">
        <v>35</v>
      </c>
      <c r="M51" s="392"/>
      <c r="N51" s="396">
        <v>0</v>
      </c>
      <c r="O51" s="389"/>
      <c r="P51" s="396">
        <v>0</v>
      </c>
      <c r="Q51" s="397"/>
      <c r="R51" s="393" t="str">
        <f t="shared" si="3"/>
        <v>0K</v>
      </c>
      <c r="S51" s="394"/>
      <c r="T51" s="398">
        <f t="shared" si="4"/>
        <v>0</v>
      </c>
      <c r="U51" s="392"/>
      <c r="V51" s="396"/>
      <c r="W51" s="392"/>
      <c r="X51" s="398">
        <f t="shared" si="5"/>
        <v>0</v>
      </c>
      <c r="Y51" s="392"/>
      <c r="Z51" s="399"/>
      <c r="AA51" s="400"/>
      <c r="AB51" s="399"/>
      <c r="AC51" s="1410"/>
    </row>
    <row r="52" spans="1:29" s="1411" customFormat="1" ht="17.5" customHeight="1" x14ac:dyDescent="0.25">
      <c r="A52" s="1408"/>
      <c r="B52" s="747"/>
      <c r="C52" s="1409"/>
      <c r="D52" s="136" t="s">
        <v>117</v>
      </c>
      <c r="E52" s="1380"/>
      <c r="F52" s="388"/>
      <c r="G52" s="388"/>
      <c r="H52" s="395"/>
      <c r="I52" s="389"/>
      <c r="J52" s="401" t="s">
        <v>35</v>
      </c>
      <c r="K52" s="390" t="s">
        <v>35</v>
      </c>
      <c r="L52" s="391" t="s">
        <v>35</v>
      </c>
      <c r="M52" s="392"/>
      <c r="N52" s="396">
        <v>0</v>
      </c>
      <c r="O52" s="389"/>
      <c r="P52" s="396">
        <v>0</v>
      </c>
      <c r="Q52" s="397"/>
      <c r="R52" s="393" t="str">
        <f t="shared" ref="R52:R56" si="6">IF(P52&lt;=0.05*N52,"0K","NON AMMISSIBILE")</f>
        <v>0K</v>
      </c>
      <c r="S52" s="394"/>
      <c r="T52" s="398">
        <f t="shared" ref="T52:T56" si="7">P52+N52</f>
        <v>0</v>
      </c>
      <c r="U52" s="392"/>
      <c r="V52" s="396"/>
      <c r="W52" s="392"/>
      <c r="X52" s="398">
        <f t="shared" ref="X52:X56" si="8">T52+V52</f>
        <v>0</v>
      </c>
      <c r="Y52" s="392"/>
      <c r="Z52" s="399"/>
      <c r="AA52" s="400"/>
      <c r="AB52" s="399"/>
      <c r="AC52" s="1410"/>
    </row>
    <row r="53" spans="1:29" s="1411" customFormat="1" ht="17.5" customHeight="1" x14ac:dyDescent="0.25">
      <c r="A53" s="1408"/>
      <c r="B53" s="747"/>
      <c r="C53" s="1409"/>
      <c r="D53" s="136" t="s">
        <v>118</v>
      </c>
      <c r="E53" s="1380"/>
      <c r="F53" s="388"/>
      <c r="G53" s="388"/>
      <c r="H53" s="395"/>
      <c r="I53" s="389"/>
      <c r="J53" s="401" t="s">
        <v>35</v>
      </c>
      <c r="K53" s="390" t="s">
        <v>35</v>
      </c>
      <c r="L53" s="391" t="s">
        <v>35</v>
      </c>
      <c r="M53" s="392"/>
      <c r="N53" s="396">
        <v>0</v>
      </c>
      <c r="O53" s="389"/>
      <c r="P53" s="396">
        <v>0</v>
      </c>
      <c r="Q53" s="397"/>
      <c r="R53" s="393" t="str">
        <f t="shared" si="6"/>
        <v>0K</v>
      </c>
      <c r="S53" s="394"/>
      <c r="T53" s="398">
        <f t="shared" si="7"/>
        <v>0</v>
      </c>
      <c r="U53" s="392"/>
      <c r="V53" s="396"/>
      <c r="W53" s="392"/>
      <c r="X53" s="398">
        <f t="shared" si="8"/>
        <v>0</v>
      </c>
      <c r="Y53" s="392"/>
      <c r="Z53" s="399"/>
      <c r="AA53" s="400"/>
      <c r="AB53" s="399"/>
      <c r="AC53" s="1410"/>
    </row>
    <row r="54" spans="1:29" s="1411" customFormat="1" ht="17.5" customHeight="1" x14ac:dyDescent="0.25">
      <c r="A54" s="1408"/>
      <c r="B54" s="747"/>
      <c r="C54" s="1409"/>
      <c r="D54" s="136" t="s">
        <v>119</v>
      </c>
      <c r="E54" s="1380"/>
      <c r="F54" s="388"/>
      <c r="G54" s="388"/>
      <c r="H54" s="395"/>
      <c r="I54" s="389"/>
      <c r="J54" s="401" t="s">
        <v>35</v>
      </c>
      <c r="K54" s="390" t="s">
        <v>35</v>
      </c>
      <c r="L54" s="391" t="s">
        <v>35</v>
      </c>
      <c r="M54" s="392"/>
      <c r="N54" s="396">
        <v>0</v>
      </c>
      <c r="O54" s="389"/>
      <c r="P54" s="396">
        <v>0</v>
      </c>
      <c r="Q54" s="397"/>
      <c r="R54" s="393" t="str">
        <f t="shared" si="6"/>
        <v>0K</v>
      </c>
      <c r="S54" s="394"/>
      <c r="T54" s="398">
        <f t="shared" si="7"/>
        <v>0</v>
      </c>
      <c r="U54" s="392"/>
      <c r="V54" s="396"/>
      <c r="W54" s="392"/>
      <c r="X54" s="398">
        <f t="shared" si="8"/>
        <v>0</v>
      </c>
      <c r="Y54" s="392"/>
      <c r="Z54" s="399"/>
      <c r="AA54" s="400"/>
      <c r="AB54" s="399"/>
      <c r="AC54" s="1410"/>
    </row>
    <row r="55" spans="1:29" s="1411" customFormat="1" ht="17.5" customHeight="1" x14ac:dyDescent="0.25">
      <c r="A55" s="1408"/>
      <c r="B55" s="747"/>
      <c r="C55" s="1409"/>
      <c r="D55" s="136" t="s">
        <v>120</v>
      </c>
      <c r="E55" s="1380"/>
      <c r="F55" s="388"/>
      <c r="G55" s="388"/>
      <c r="H55" s="395"/>
      <c r="I55" s="389"/>
      <c r="J55" s="401" t="s">
        <v>35</v>
      </c>
      <c r="K55" s="390" t="s">
        <v>35</v>
      </c>
      <c r="L55" s="391" t="s">
        <v>35</v>
      </c>
      <c r="M55" s="392"/>
      <c r="N55" s="396">
        <v>0</v>
      </c>
      <c r="O55" s="389"/>
      <c r="P55" s="396">
        <v>0</v>
      </c>
      <c r="Q55" s="397"/>
      <c r="R55" s="393" t="str">
        <f t="shared" si="6"/>
        <v>0K</v>
      </c>
      <c r="S55" s="394"/>
      <c r="T55" s="398">
        <f t="shared" si="7"/>
        <v>0</v>
      </c>
      <c r="U55" s="392"/>
      <c r="V55" s="396"/>
      <c r="W55" s="392"/>
      <c r="X55" s="398">
        <f t="shared" si="8"/>
        <v>0</v>
      </c>
      <c r="Y55" s="392"/>
      <c r="Z55" s="399"/>
      <c r="AA55" s="400"/>
      <c r="AB55" s="399"/>
      <c r="AC55" s="1410"/>
    </row>
    <row r="56" spans="1:29" s="1411" customFormat="1" ht="17.5" customHeight="1" x14ac:dyDescent="0.25">
      <c r="A56" s="1408"/>
      <c r="B56" s="747"/>
      <c r="C56" s="1409"/>
      <c r="D56" s="136" t="s">
        <v>121</v>
      </c>
      <c r="E56" s="1380"/>
      <c r="F56" s="388"/>
      <c r="G56" s="388"/>
      <c r="H56" s="395"/>
      <c r="I56" s="389"/>
      <c r="J56" s="401" t="s">
        <v>35</v>
      </c>
      <c r="K56" s="390" t="s">
        <v>35</v>
      </c>
      <c r="L56" s="391" t="s">
        <v>35</v>
      </c>
      <c r="M56" s="392"/>
      <c r="N56" s="396">
        <v>0</v>
      </c>
      <c r="O56" s="389"/>
      <c r="P56" s="396">
        <v>0</v>
      </c>
      <c r="Q56" s="397"/>
      <c r="R56" s="393" t="str">
        <f t="shared" si="6"/>
        <v>0K</v>
      </c>
      <c r="S56" s="394"/>
      <c r="T56" s="398">
        <f t="shared" si="7"/>
        <v>0</v>
      </c>
      <c r="U56" s="392"/>
      <c r="V56" s="396"/>
      <c r="W56" s="392"/>
      <c r="X56" s="398">
        <f t="shared" si="8"/>
        <v>0</v>
      </c>
      <c r="Y56" s="392"/>
      <c r="Z56" s="399"/>
      <c r="AA56" s="400"/>
      <c r="AB56" s="399"/>
      <c r="AC56" s="1410"/>
    </row>
    <row r="57" spans="1:29" s="1411" customFormat="1" ht="17.5" customHeight="1" x14ac:dyDescent="0.25">
      <c r="A57" s="1408"/>
      <c r="B57" s="747"/>
      <c r="C57" s="1409"/>
      <c r="D57" s="136" t="s">
        <v>122</v>
      </c>
      <c r="E57" s="1380"/>
      <c r="F57" s="388"/>
      <c r="G57" s="388"/>
      <c r="H57" s="395"/>
      <c r="I57" s="389"/>
      <c r="J57" s="401" t="s">
        <v>35</v>
      </c>
      <c r="K57" s="390" t="s">
        <v>35</v>
      </c>
      <c r="L57" s="391" t="s">
        <v>35</v>
      </c>
      <c r="M57" s="392"/>
      <c r="N57" s="396">
        <v>0</v>
      </c>
      <c r="O57" s="389"/>
      <c r="P57" s="396">
        <v>0</v>
      </c>
      <c r="Q57" s="397"/>
      <c r="R57" s="393" t="str">
        <f t="shared" si="3"/>
        <v>0K</v>
      </c>
      <c r="S57" s="394"/>
      <c r="T57" s="398">
        <f t="shared" si="4"/>
        <v>0</v>
      </c>
      <c r="U57" s="392"/>
      <c r="V57" s="396"/>
      <c r="W57" s="392"/>
      <c r="X57" s="398">
        <f t="shared" si="5"/>
        <v>0</v>
      </c>
      <c r="Y57" s="392"/>
      <c r="Z57" s="399"/>
      <c r="AA57" s="400"/>
      <c r="AB57" s="399"/>
      <c r="AC57" s="1410"/>
    </row>
    <row r="58" spans="1:29" s="1411" customFormat="1" ht="17.5" customHeight="1" x14ac:dyDescent="0.25">
      <c r="A58" s="1408"/>
      <c r="B58" s="747"/>
      <c r="C58" s="1409"/>
      <c r="D58" s="136" t="s">
        <v>123</v>
      </c>
      <c r="E58" s="1380"/>
      <c r="F58" s="388"/>
      <c r="G58" s="388"/>
      <c r="H58" s="395"/>
      <c r="I58" s="389"/>
      <c r="J58" s="401" t="s">
        <v>35</v>
      </c>
      <c r="K58" s="390" t="s">
        <v>35</v>
      </c>
      <c r="L58" s="391" t="s">
        <v>35</v>
      </c>
      <c r="M58" s="392"/>
      <c r="N58" s="396">
        <v>0</v>
      </c>
      <c r="O58" s="389"/>
      <c r="P58" s="396">
        <v>0</v>
      </c>
      <c r="Q58" s="397"/>
      <c r="R58" s="393" t="str">
        <f t="shared" si="1"/>
        <v>0K</v>
      </c>
      <c r="S58" s="394"/>
      <c r="T58" s="398">
        <f t="shared" si="0"/>
        <v>0</v>
      </c>
      <c r="U58" s="392"/>
      <c r="V58" s="396"/>
      <c r="W58" s="392"/>
      <c r="X58" s="398">
        <f t="shared" si="2"/>
        <v>0</v>
      </c>
      <c r="Y58" s="392"/>
      <c r="Z58" s="399"/>
      <c r="AA58" s="400"/>
      <c r="AB58" s="399"/>
      <c r="AC58" s="1410"/>
    </row>
    <row r="59" spans="1:29" s="1411" customFormat="1" ht="17.5" customHeight="1" x14ac:dyDescent="0.25">
      <c r="A59" s="1408"/>
      <c r="B59" s="747"/>
      <c r="C59" s="1409"/>
      <c r="D59" s="136" t="s">
        <v>124</v>
      </c>
      <c r="E59" s="1380"/>
      <c r="F59" s="388"/>
      <c r="G59" s="388"/>
      <c r="H59" s="395"/>
      <c r="I59" s="389"/>
      <c r="J59" s="401"/>
      <c r="K59" s="390" t="s">
        <v>35</v>
      </c>
      <c r="L59" s="391" t="s">
        <v>35</v>
      </c>
      <c r="M59" s="392"/>
      <c r="N59" s="396">
        <v>0</v>
      </c>
      <c r="O59" s="389"/>
      <c r="P59" s="396">
        <v>0</v>
      </c>
      <c r="Q59" s="397"/>
      <c r="R59" s="393" t="str">
        <f t="shared" si="1"/>
        <v>0K</v>
      </c>
      <c r="S59" s="394"/>
      <c r="T59" s="398">
        <f t="shared" si="0"/>
        <v>0</v>
      </c>
      <c r="U59" s="392"/>
      <c r="V59" s="396"/>
      <c r="W59" s="392"/>
      <c r="X59" s="398">
        <f t="shared" si="2"/>
        <v>0</v>
      </c>
      <c r="Y59" s="392"/>
      <c r="Z59" s="399"/>
      <c r="AA59" s="400"/>
      <c r="AB59" s="399"/>
      <c r="AC59" s="1410"/>
    </row>
    <row r="60" spans="1:29" s="1411" customFormat="1" ht="17.5" customHeight="1" x14ac:dyDescent="0.25">
      <c r="A60" s="1408"/>
      <c r="B60" s="747"/>
      <c r="C60" s="1409"/>
      <c r="D60" s="136" t="s">
        <v>646</v>
      </c>
      <c r="E60" s="1380"/>
      <c r="F60" s="388"/>
      <c r="G60" s="388"/>
      <c r="H60" s="395"/>
      <c r="I60" s="389"/>
      <c r="J60" s="401" t="s">
        <v>35</v>
      </c>
      <c r="K60" s="390" t="s">
        <v>35</v>
      </c>
      <c r="L60" s="391" t="s">
        <v>35</v>
      </c>
      <c r="M60" s="392"/>
      <c r="N60" s="396">
        <v>0</v>
      </c>
      <c r="O60" s="389"/>
      <c r="P60" s="396">
        <v>0</v>
      </c>
      <c r="Q60" s="397"/>
      <c r="R60" s="393" t="str">
        <f t="shared" si="1"/>
        <v>0K</v>
      </c>
      <c r="S60" s="394"/>
      <c r="T60" s="398">
        <f t="shared" si="0"/>
        <v>0</v>
      </c>
      <c r="U60" s="392"/>
      <c r="V60" s="396"/>
      <c r="W60" s="392"/>
      <c r="X60" s="398">
        <f t="shared" si="2"/>
        <v>0</v>
      </c>
      <c r="Y60" s="392"/>
      <c r="Z60" s="399"/>
      <c r="AA60" s="400"/>
      <c r="AB60" s="399"/>
      <c r="AC60" s="1410"/>
    </row>
    <row r="61" spans="1:29" s="1411" customFormat="1" ht="17.5" customHeight="1" x14ac:dyDescent="0.25">
      <c r="A61" s="1408"/>
      <c r="B61" s="747"/>
      <c r="C61" s="1409"/>
      <c r="D61" s="136" t="s">
        <v>647</v>
      </c>
      <c r="E61" s="1380"/>
      <c r="F61" s="388"/>
      <c r="G61" s="388"/>
      <c r="H61" s="395"/>
      <c r="I61" s="389"/>
      <c r="J61" s="401" t="s">
        <v>35</v>
      </c>
      <c r="K61" s="390" t="s">
        <v>35</v>
      </c>
      <c r="L61" s="391" t="s">
        <v>35</v>
      </c>
      <c r="M61" s="392"/>
      <c r="N61" s="396">
        <v>0</v>
      </c>
      <c r="O61" s="389"/>
      <c r="P61" s="396">
        <v>0</v>
      </c>
      <c r="Q61" s="397"/>
      <c r="R61" s="393" t="str">
        <f t="shared" si="1"/>
        <v>0K</v>
      </c>
      <c r="S61" s="394"/>
      <c r="T61" s="398">
        <f t="shared" si="0"/>
        <v>0</v>
      </c>
      <c r="U61" s="392"/>
      <c r="V61" s="396"/>
      <c r="W61" s="392"/>
      <c r="X61" s="398">
        <f t="shared" si="2"/>
        <v>0</v>
      </c>
      <c r="Y61" s="392"/>
      <c r="Z61" s="399"/>
      <c r="AA61" s="400"/>
      <c r="AB61" s="399"/>
      <c r="AC61" s="1410"/>
    </row>
    <row r="62" spans="1:29" s="1411" customFormat="1" ht="17.5" customHeight="1" x14ac:dyDescent="0.25">
      <c r="A62" s="1408"/>
      <c r="B62" s="747"/>
      <c r="C62" s="1409"/>
      <c r="D62" s="136" t="s">
        <v>648</v>
      </c>
      <c r="E62" s="1380"/>
      <c r="F62" s="388"/>
      <c r="G62" s="388"/>
      <c r="H62" s="395"/>
      <c r="I62" s="389"/>
      <c r="J62" s="401" t="s">
        <v>35</v>
      </c>
      <c r="K62" s="390" t="s">
        <v>35</v>
      </c>
      <c r="L62" s="391" t="s">
        <v>35</v>
      </c>
      <c r="M62" s="392"/>
      <c r="N62" s="396">
        <v>0</v>
      </c>
      <c r="O62" s="389"/>
      <c r="P62" s="396">
        <v>0</v>
      </c>
      <c r="Q62" s="397"/>
      <c r="R62" s="393" t="str">
        <f t="shared" si="1"/>
        <v>0K</v>
      </c>
      <c r="S62" s="394"/>
      <c r="T62" s="398">
        <f t="shared" si="0"/>
        <v>0</v>
      </c>
      <c r="U62" s="392"/>
      <c r="V62" s="396"/>
      <c r="W62" s="392"/>
      <c r="X62" s="398">
        <f t="shared" si="2"/>
        <v>0</v>
      </c>
      <c r="Y62" s="392"/>
      <c r="Z62" s="399"/>
      <c r="AA62" s="400"/>
      <c r="AB62" s="399"/>
      <c r="AC62" s="1410"/>
    </row>
    <row r="63" spans="1:29" s="1411" customFormat="1" ht="17.5" customHeight="1" x14ac:dyDescent="0.25">
      <c r="A63" s="1408"/>
      <c r="B63" s="747"/>
      <c r="C63" s="1409"/>
      <c r="D63" s="136" t="s">
        <v>649</v>
      </c>
      <c r="E63" s="1380"/>
      <c r="F63" s="388"/>
      <c r="G63" s="388"/>
      <c r="H63" s="395"/>
      <c r="I63" s="389"/>
      <c r="J63" s="401" t="s">
        <v>35</v>
      </c>
      <c r="K63" s="390" t="s">
        <v>35</v>
      </c>
      <c r="L63" s="391" t="s">
        <v>35</v>
      </c>
      <c r="M63" s="392"/>
      <c r="N63" s="396">
        <v>0</v>
      </c>
      <c r="O63" s="389"/>
      <c r="P63" s="396">
        <v>0</v>
      </c>
      <c r="Q63" s="397"/>
      <c r="R63" s="393" t="str">
        <f t="shared" si="1"/>
        <v>0K</v>
      </c>
      <c r="S63" s="394"/>
      <c r="T63" s="398">
        <f t="shared" si="0"/>
        <v>0</v>
      </c>
      <c r="U63" s="392"/>
      <c r="V63" s="396"/>
      <c r="W63" s="392"/>
      <c r="X63" s="398">
        <f t="shared" si="2"/>
        <v>0</v>
      </c>
      <c r="Y63" s="392"/>
      <c r="Z63" s="399"/>
      <c r="AA63" s="400"/>
      <c r="AB63" s="399"/>
      <c r="AC63" s="1410"/>
    </row>
    <row r="64" spans="1:29" s="1411" customFormat="1" ht="17.5" customHeight="1" x14ac:dyDescent="0.25">
      <c r="A64" s="1408"/>
      <c r="B64" s="747"/>
      <c r="C64" s="1409"/>
      <c r="D64" s="136" t="s">
        <v>650</v>
      </c>
      <c r="E64" s="1380"/>
      <c r="F64" s="388"/>
      <c r="G64" s="388"/>
      <c r="H64" s="395"/>
      <c r="I64" s="389"/>
      <c r="J64" s="401" t="s">
        <v>35</v>
      </c>
      <c r="K64" s="390" t="s">
        <v>35</v>
      </c>
      <c r="L64" s="391" t="s">
        <v>35</v>
      </c>
      <c r="M64" s="392"/>
      <c r="N64" s="396">
        <v>0</v>
      </c>
      <c r="O64" s="389"/>
      <c r="P64" s="396">
        <v>0</v>
      </c>
      <c r="Q64" s="397"/>
      <c r="R64" s="393" t="str">
        <f t="shared" si="1"/>
        <v>0K</v>
      </c>
      <c r="S64" s="394"/>
      <c r="T64" s="398">
        <f t="shared" si="0"/>
        <v>0</v>
      </c>
      <c r="U64" s="392"/>
      <c r="V64" s="396"/>
      <c r="W64" s="392"/>
      <c r="X64" s="398">
        <f t="shared" si="2"/>
        <v>0</v>
      </c>
      <c r="Y64" s="392"/>
      <c r="Z64" s="399"/>
      <c r="AA64" s="400"/>
      <c r="AB64" s="399"/>
      <c r="AC64" s="1410"/>
    </row>
    <row r="65" spans="1:29" s="1411" customFormat="1" ht="17.5" customHeight="1" x14ac:dyDescent="0.25">
      <c r="A65" s="1408"/>
      <c r="B65" s="747"/>
      <c r="C65" s="1409"/>
      <c r="D65" s="136" t="s">
        <v>651</v>
      </c>
      <c r="E65" s="1380"/>
      <c r="F65" s="388"/>
      <c r="G65" s="388"/>
      <c r="H65" s="395"/>
      <c r="I65" s="389"/>
      <c r="J65" s="401" t="s">
        <v>35</v>
      </c>
      <c r="K65" s="390" t="s">
        <v>35</v>
      </c>
      <c r="L65" s="391" t="s">
        <v>35</v>
      </c>
      <c r="M65" s="392"/>
      <c r="N65" s="396">
        <v>0</v>
      </c>
      <c r="O65" s="389"/>
      <c r="P65" s="396">
        <v>0</v>
      </c>
      <c r="Q65" s="397"/>
      <c r="R65" s="393" t="str">
        <f t="shared" si="1"/>
        <v>0K</v>
      </c>
      <c r="S65" s="394"/>
      <c r="T65" s="398">
        <f t="shared" si="0"/>
        <v>0</v>
      </c>
      <c r="U65" s="392"/>
      <c r="V65" s="396"/>
      <c r="W65" s="392"/>
      <c r="X65" s="398">
        <f t="shared" si="2"/>
        <v>0</v>
      </c>
      <c r="Y65" s="392"/>
      <c r="Z65" s="399"/>
      <c r="AA65" s="400"/>
      <c r="AB65" s="399"/>
      <c r="AC65" s="1410"/>
    </row>
    <row r="66" spans="1:29" s="1411" customFormat="1" ht="17.5" customHeight="1" x14ac:dyDescent="0.25">
      <c r="A66" s="1408"/>
      <c r="B66" s="747"/>
      <c r="C66" s="1409"/>
      <c r="D66" s="136" t="s">
        <v>652</v>
      </c>
      <c r="E66" s="1380"/>
      <c r="F66" s="388"/>
      <c r="G66" s="388"/>
      <c r="H66" s="395"/>
      <c r="I66" s="389"/>
      <c r="J66" s="401" t="s">
        <v>35</v>
      </c>
      <c r="K66" s="390" t="s">
        <v>35</v>
      </c>
      <c r="L66" s="391" t="s">
        <v>35</v>
      </c>
      <c r="M66" s="392"/>
      <c r="N66" s="396">
        <v>0</v>
      </c>
      <c r="O66" s="389"/>
      <c r="P66" s="396">
        <v>0</v>
      </c>
      <c r="Q66" s="397"/>
      <c r="R66" s="393" t="str">
        <f t="shared" si="1"/>
        <v>0K</v>
      </c>
      <c r="S66" s="394"/>
      <c r="T66" s="398">
        <f t="shared" si="0"/>
        <v>0</v>
      </c>
      <c r="U66" s="392"/>
      <c r="V66" s="396"/>
      <c r="W66" s="392"/>
      <c r="X66" s="398">
        <f t="shared" si="2"/>
        <v>0</v>
      </c>
      <c r="Y66" s="392"/>
      <c r="Z66" s="399"/>
      <c r="AA66" s="400"/>
      <c r="AB66" s="399"/>
      <c r="AC66" s="1410"/>
    </row>
    <row r="67" spans="1:29" s="1411" customFormat="1" ht="17.5" customHeight="1" x14ac:dyDescent="0.25">
      <c r="A67" s="1408"/>
      <c r="B67" s="747"/>
      <c r="C67" s="1409"/>
      <c r="D67" s="136" t="s">
        <v>653</v>
      </c>
      <c r="E67" s="1380"/>
      <c r="F67" s="388"/>
      <c r="G67" s="388"/>
      <c r="H67" s="395"/>
      <c r="I67" s="389"/>
      <c r="J67" s="401" t="s">
        <v>35</v>
      </c>
      <c r="K67" s="390" t="s">
        <v>35</v>
      </c>
      <c r="L67" s="391" t="s">
        <v>35</v>
      </c>
      <c r="M67" s="392"/>
      <c r="N67" s="396">
        <v>0</v>
      </c>
      <c r="O67" s="389"/>
      <c r="P67" s="396">
        <v>0</v>
      </c>
      <c r="Q67" s="397"/>
      <c r="R67" s="393" t="str">
        <f t="shared" si="1"/>
        <v>0K</v>
      </c>
      <c r="S67" s="394"/>
      <c r="T67" s="398">
        <f t="shared" si="0"/>
        <v>0</v>
      </c>
      <c r="U67" s="392"/>
      <c r="V67" s="396"/>
      <c r="W67" s="392"/>
      <c r="X67" s="398">
        <f t="shared" si="2"/>
        <v>0</v>
      </c>
      <c r="Y67" s="392"/>
      <c r="Z67" s="399"/>
      <c r="AA67" s="400"/>
      <c r="AB67" s="399"/>
      <c r="AC67" s="1410"/>
    </row>
    <row r="68" spans="1:29" s="1411" customFormat="1" ht="17.5" customHeight="1" x14ac:dyDescent="0.25">
      <c r="A68" s="1408"/>
      <c r="B68" s="747"/>
      <c r="C68" s="1409"/>
      <c r="D68" s="136" t="s">
        <v>654</v>
      </c>
      <c r="E68" s="1380"/>
      <c r="F68" s="388"/>
      <c r="G68" s="388"/>
      <c r="H68" s="395"/>
      <c r="I68" s="389"/>
      <c r="J68" s="401" t="s">
        <v>35</v>
      </c>
      <c r="K68" s="390" t="s">
        <v>35</v>
      </c>
      <c r="L68" s="391" t="s">
        <v>35</v>
      </c>
      <c r="M68" s="392"/>
      <c r="N68" s="396">
        <v>0</v>
      </c>
      <c r="O68" s="389"/>
      <c r="P68" s="396">
        <v>0</v>
      </c>
      <c r="Q68" s="397"/>
      <c r="R68" s="393" t="str">
        <f t="shared" si="1"/>
        <v>0K</v>
      </c>
      <c r="S68" s="394"/>
      <c r="T68" s="398">
        <f t="shared" si="0"/>
        <v>0</v>
      </c>
      <c r="U68" s="392"/>
      <c r="V68" s="396"/>
      <c r="W68" s="392"/>
      <c r="X68" s="398">
        <f t="shared" si="2"/>
        <v>0</v>
      </c>
      <c r="Y68" s="392"/>
      <c r="Z68" s="399"/>
      <c r="AA68" s="400"/>
      <c r="AB68" s="399"/>
      <c r="AC68" s="1410"/>
    </row>
    <row r="69" spans="1:29" s="1411" customFormat="1" ht="18" customHeight="1" x14ac:dyDescent="0.25">
      <c r="A69" s="1408"/>
      <c r="B69" s="747"/>
      <c r="C69" s="1409"/>
      <c r="D69" s="136" t="s">
        <v>660</v>
      </c>
      <c r="E69" s="1380"/>
      <c r="F69" s="388"/>
      <c r="G69" s="388"/>
      <c r="H69" s="395"/>
      <c r="I69" s="389"/>
      <c r="J69" s="401" t="s">
        <v>35</v>
      </c>
      <c r="K69" s="390" t="s">
        <v>35</v>
      </c>
      <c r="L69" s="391" t="s">
        <v>35</v>
      </c>
      <c r="M69" s="392"/>
      <c r="N69" s="396">
        <v>0</v>
      </c>
      <c r="O69" s="389"/>
      <c r="P69" s="396">
        <v>0</v>
      </c>
      <c r="Q69" s="397"/>
      <c r="R69" s="393" t="str">
        <f t="shared" si="1"/>
        <v>0K</v>
      </c>
      <c r="S69" s="394"/>
      <c r="T69" s="398">
        <f t="shared" si="0"/>
        <v>0</v>
      </c>
      <c r="U69" s="392"/>
      <c r="V69" s="396"/>
      <c r="W69" s="392"/>
      <c r="X69" s="398">
        <f t="shared" si="2"/>
        <v>0</v>
      </c>
      <c r="Y69" s="392"/>
      <c r="Z69" s="399"/>
      <c r="AA69" s="400"/>
      <c r="AB69" s="399"/>
      <c r="AC69" s="1410"/>
    </row>
    <row r="70" spans="1:29" s="1411" customFormat="1" ht="17.5" customHeight="1" thickBot="1" x14ac:dyDescent="0.4">
      <c r="A70" s="1408"/>
      <c r="B70" s="747"/>
      <c r="C70" s="1409"/>
      <c r="D70" s="1380"/>
      <c r="E70" s="1380"/>
      <c r="F70" s="1412"/>
      <c r="G70" s="1413"/>
      <c r="H70" s="1414"/>
      <c r="I70" s="1415"/>
      <c r="J70" s="1416"/>
      <c r="K70" s="1416"/>
      <c r="L70" s="1416"/>
      <c r="M70" s="1417"/>
      <c r="N70" s="1418"/>
      <c r="O70" s="1415"/>
      <c r="P70" s="1418"/>
      <c r="Q70" s="1418"/>
      <c r="R70" s="1417"/>
      <c r="S70" s="1419"/>
      <c r="T70" s="1420"/>
      <c r="U70" s="1417"/>
      <c r="V70" s="1420"/>
      <c r="W70" s="1417"/>
      <c r="X70" s="1421"/>
      <c r="Y70" s="1417"/>
      <c r="Z70" s="1422"/>
      <c r="AA70" s="1422"/>
      <c r="AB70" s="1422"/>
      <c r="AC70" s="1410"/>
    </row>
    <row r="71" spans="1:29" s="1411" customFormat="1" ht="25" customHeight="1" thickBot="1" x14ac:dyDescent="0.3">
      <c r="A71" s="1408"/>
      <c r="B71" s="747"/>
      <c r="C71" s="1409"/>
      <c r="D71" s="1380"/>
      <c r="E71" s="1380"/>
      <c r="F71" s="707" t="s">
        <v>56</v>
      </c>
      <c r="G71" s="708"/>
      <c r="H71" s="708"/>
      <c r="I71" s="708"/>
      <c r="J71" s="708"/>
      <c r="K71" s="709"/>
      <c r="L71" s="339">
        <f>SUM(L40:L69)</f>
        <v>0</v>
      </c>
      <c r="M71" s="1417"/>
      <c r="N71" s="330">
        <f>SUM(N40:N69)</f>
        <v>0</v>
      </c>
      <c r="O71" s="1415"/>
      <c r="P71" s="330">
        <f>SUM(P40:P69)</f>
        <v>0</v>
      </c>
      <c r="Q71" s="330">
        <f>SUM(Q40:Q69)</f>
        <v>0</v>
      </c>
      <c r="R71" s="1417"/>
      <c r="S71" s="1419"/>
      <c r="T71" s="330">
        <f>SUM(T40:T69)</f>
        <v>0</v>
      </c>
      <c r="U71" s="1417"/>
      <c r="V71" s="330">
        <f>SUM(V40:V69)</f>
        <v>0</v>
      </c>
      <c r="W71" s="1417"/>
      <c r="X71" s="330">
        <f>SUM(X40:X69)</f>
        <v>0</v>
      </c>
      <c r="Y71" s="1417"/>
      <c r="Z71" s="1422"/>
      <c r="AA71" s="1422"/>
      <c r="AB71" s="1422"/>
      <c r="AC71" s="1410"/>
    </row>
    <row r="72" spans="1:29" s="1431" customFormat="1" ht="22" customHeight="1" thickBot="1" x14ac:dyDescent="0.4">
      <c r="A72" s="1423"/>
      <c r="B72" s="747"/>
      <c r="C72" s="1424"/>
      <c r="D72" s="1425"/>
      <c r="E72" s="1425"/>
      <c r="F72" s="1426"/>
      <c r="G72" s="1365"/>
      <c r="H72" s="1365" t="s">
        <v>35</v>
      </c>
      <c r="I72" s="1365"/>
      <c r="J72" s="1365"/>
      <c r="K72" s="1365"/>
      <c r="L72" s="1365"/>
      <c r="M72" s="1427"/>
      <c r="N72" s="1365" t="s">
        <v>35</v>
      </c>
      <c r="O72" s="1365"/>
      <c r="P72" s="1428" t="s">
        <v>35</v>
      </c>
      <c r="Q72" s="1428"/>
      <c r="R72" s="1427"/>
      <c r="S72" s="1429"/>
      <c r="T72" s="1427"/>
      <c r="U72" s="1427"/>
      <c r="V72" s="1427"/>
      <c r="W72" s="1427"/>
      <c r="X72" s="1429"/>
      <c r="Y72" s="1427"/>
      <c r="Z72" s="1429"/>
      <c r="AA72" s="1429"/>
      <c r="AB72" s="1429"/>
      <c r="AC72" s="1430"/>
    </row>
    <row r="73" spans="1:29" ht="14.5" customHeight="1" x14ac:dyDescent="0.35">
      <c r="A73" s="1285"/>
      <c r="B73" s="747"/>
      <c r="D73" s="1432"/>
      <c r="E73" s="1432"/>
      <c r="F73" s="756" t="s">
        <v>6</v>
      </c>
      <c r="G73" s="757"/>
      <c r="H73" s="757"/>
      <c r="I73" s="757"/>
      <c r="J73" s="757"/>
      <c r="K73" s="757"/>
      <c r="L73" s="757"/>
      <c r="M73" s="757"/>
      <c r="N73" s="757"/>
      <c r="O73" s="757"/>
      <c r="P73" s="757"/>
      <c r="Q73" s="757"/>
      <c r="R73" s="757"/>
      <c r="S73" s="757"/>
      <c r="T73" s="757"/>
      <c r="U73" s="757"/>
      <c r="V73" s="757"/>
      <c r="W73" s="757"/>
      <c r="X73" s="758"/>
      <c r="Y73" s="360"/>
      <c r="Z73" s="360"/>
      <c r="AA73" s="360"/>
      <c r="AB73" s="1320"/>
      <c r="AC73" s="634"/>
    </row>
    <row r="74" spans="1:29" ht="15" customHeight="1" x14ac:dyDescent="0.35">
      <c r="A74" s="1285"/>
      <c r="B74" s="747"/>
      <c r="D74" s="1432"/>
      <c r="E74" s="1432"/>
      <c r="F74" s="759"/>
      <c r="G74" s="760"/>
      <c r="H74" s="760"/>
      <c r="I74" s="760"/>
      <c r="J74" s="760"/>
      <c r="K74" s="760"/>
      <c r="L74" s="760"/>
      <c r="M74" s="760"/>
      <c r="N74" s="760"/>
      <c r="O74" s="760"/>
      <c r="P74" s="760"/>
      <c r="Q74" s="760"/>
      <c r="R74" s="760"/>
      <c r="S74" s="760"/>
      <c r="T74" s="760"/>
      <c r="U74" s="760"/>
      <c r="V74" s="760"/>
      <c r="W74" s="760"/>
      <c r="X74" s="761"/>
      <c r="Y74" s="109"/>
      <c r="Z74" s="1320"/>
      <c r="AA74" s="1320"/>
      <c r="AB74" s="1320"/>
      <c r="AC74" s="634"/>
    </row>
    <row r="75" spans="1:29" ht="15" thickBot="1" x14ac:dyDescent="0.4">
      <c r="A75" s="1285"/>
      <c r="B75" s="748"/>
      <c r="F75" s="762"/>
      <c r="G75" s="763"/>
      <c r="H75" s="763"/>
      <c r="I75" s="763"/>
      <c r="J75" s="763"/>
      <c r="K75" s="763"/>
      <c r="L75" s="763"/>
      <c r="M75" s="763"/>
      <c r="N75" s="763"/>
      <c r="O75" s="763"/>
      <c r="P75" s="763"/>
      <c r="Q75" s="763"/>
      <c r="R75" s="763"/>
      <c r="S75" s="763"/>
      <c r="T75" s="763"/>
      <c r="U75" s="763"/>
      <c r="V75" s="763"/>
      <c r="W75" s="763"/>
      <c r="X75" s="764"/>
      <c r="Y75" s="109"/>
      <c r="Z75" s="1320"/>
      <c r="AA75" s="1320"/>
      <c r="AB75" s="1320"/>
      <c r="AC75" s="634"/>
    </row>
    <row r="76" spans="1:29" ht="15" thickBot="1" x14ac:dyDescent="0.4">
      <c r="A76" s="1433"/>
      <c r="B76" s="459"/>
      <c r="C76" s="1351"/>
      <c r="D76" s="1349"/>
      <c r="E76" s="1349"/>
      <c r="F76" s="1434"/>
      <c r="G76" s="1435"/>
      <c r="H76" s="1436"/>
      <c r="I76" s="1436"/>
      <c r="J76" s="1437"/>
      <c r="K76" s="1437"/>
      <c r="L76" s="1437"/>
      <c r="M76" s="1438"/>
      <c r="N76" s="1436"/>
      <c r="O76" s="1435"/>
      <c r="P76" s="1436"/>
      <c r="Q76" s="1436"/>
      <c r="R76" s="1438"/>
      <c r="S76" s="1436"/>
      <c r="T76" s="1438"/>
      <c r="U76" s="1438"/>
      <c r="V76" s="1438"/>
      <c r="W76" s="1438"/>
      <c r="X76" s="1436"/>
      <c r="Y76" s="1438"/>
      <c r="Z76" s="1436"/>
      <c r="AA76" s="1436"/>
      <c r="AB76" s="1436"/>
      <c r="AC76" s="655"/>
    </row>
    <row r="77" spans="1:29" x14ac:dyDescent="0.35">
      <c r="F77" s="1317"/>
      <c r="G77" s="1318"/>
      <c r="H77" s="1320"/>
      <c r="I77" s="1320"/>
      <c r="J77" s="1319"/>
      <c r="K77" s="1319"/>
      <c r="L77" s="1319"/>
      <c r="M77" s="109"/>
      <c r="N77" s="1320"/>
      <c r="O77" s="1318"/>
      <c r="P77" s="1320"/>
      <c r="Q77" s="1320"/>
      <c r="R77" s="109"/>
      <c r="S77" s="1320"/>
      <c r="T77" s="109"/>
      <c r="U77" s="109"/>
      <c r="V77" s="109"/>
      <c r="W77" s="109"/>
      <c r="X77" s="1320"/>
      <c r="Y77" s="109"/>
      <c r="Z77" s="1320"/>
      <c r="AA77" s="1320"/>
      <c r="AB77" s="1320"/>
    </row>
    <row r="78" spans="1:29" ht="15" thickBot="1" x14ac:dyDescent="0.4">
      <c r="F78" s="1317"/>
      <c r="G78" s="1318"/>
      <c r="H78" s="1320"/>
      <c r="I78" s="1320"/>
      <c r="J78" s="1319"/>
      <c r="K78" s="1319"/>
      <c r="L78" s="1319"/>
      <c r="M78" s="109"/>
      <c r="N78" s="1320"/>
      <c r="O78" s="1318"/>
      <c r="P78" s="1320"/>
      <c r="Q78" s="1320"/>
      <c r="R78" s="109"/>
      <c r="S78" s="1320"/>
      <c r="T78" s="109"/>
      <c r="U78" s="109"/>
      <c r="V78" s="109"/>
      <c r="W78" s="109"/>
      <c r="X78" s="1320"/>
      <c r="Y78" s="109"/>
      <c r="Z78" s="1320"/>
      <c r="AA78" s="1320"/>
      <c r="AB78" s="1320"/>
    </row>
    <row r="79" spans="1:29" ht="16.5" customHeight="1" x14ac:dyDescent="0.35">
      <c r="A79" s="1370"/>
      <c r="B79" s="1371"/>
      <c r="C79" s="1372"/>
      <c r="D79" s="1373"/>
      <c r="E79" s="1373"/>
      <c r="F79" s="1439"/>
      <c r="G79" s="1440"/>
      <c r="H79" s="1441"/>
      <c r="I79" s="1441"/>
      <c r="J79" s="1441"/>
      <c r="K79" s="1441"/>
      <c r="L79" s="1441"/>
      <c r="M79" s="1442"/>
      <c r="N79" s="1441"/>
      <c r="O79" s="1440"/>
      <c r="P79" s="1441"/>
      <c r="Q79" s="1441"/>
      <c r="R79" s="1443"/>
      <c r="S79" s="1441"/>
      <c r="T79" s="1443"/>
      <c r="U79" s="1443"/>
      <c r="V79" s="1443"/>
      <c r="W79" s="1443"/>
      <c r="X79" s="1444"/>
      <c r="Y79" s="1443"/>
      <c r="Z79" s="1441"/>
      <c r="AA79" s="1441"/>
      <c r="AB79" s="1441"/>
      <c r="AC79" s="1377"/>
    </row>
    <row r="80" spans="1:29" x14ac:dyDescent="0.35">
      <c r="A80" s="1316"/>
      <c r="B80" s="1316"/>
      <c r="C80" s="1445"/>
      <c r="D80" s="1446"/>
      <c r="E80" s="1446"/>
      <c r="F80" s="1447"/>
      <c r="G80" s="1448"/>
      <c r="H80" s="1314"/>
      <c r="I80" s="1314"/>
      <c r="J80" s="1314"/>
      <c r="K80" s="1314"/>
      <c r="L80" s="1314"/>
      <c r="M80" s="1449"/>
      <c r="N80" s="1314"/>
      <c r="O80" s="1448"/>
      <c r="P80" s="1314"/>
      <c r="Q80" s="1314"/>
      <c r="R80" s="1450"/>
      <c r="S80" s="1314"/>
      <c r="T80" s="1450"/>
      <c r="U80" s="1450"/>
      <c r="V80" s="1450"/>
      <c r="W80" s="1450"/>
      <c r="X80" s="1306"/>
      <c r="Y80" s="1450"/>
      <c r="Z80" s="1314"/>
      <c r="AA80" s="1314"/>
      <c r="AB80" s="1314"/>
      <c r="AC80" s="1321"/>
    </row>
    <row r="81" spans="1:29" ht="15" thickBot="1" x14ac:dyDescent="0.4">
      <c r="A81" s="1285"/>
      <c r="X81" s="459"/>
      <c r="AC81" s="634"/>
    </row>
    <row r="82" spans="1:29" ht="18" customHeight="1" thickBot="1" x14ac:dyDescent="0.4">
      <c r="A82" s="1285"/>
      <c r="B82" s="731" t="s">
        <v>57</v>
      </c>
      <c r="C82" s="1379"/>
      <c r="D82" s="734" t="s">
        <v>9</v>
      </c>
      <c r="E82" s="1380"/>
      <c r="F82" s="791" t="s">
        <v>10</v>
      </c>
      <c r="G82" s="792"/>
      <c r="H82" s="793"/>
      <c r="I82" s="1449"/>
      <c r="J82" s="718" t="s">
        <v>11</v>
      </c>
      <c r="K82" s="719"/>
      <c r="L82" s="720"/>
      <c r="M82" s="1382"/>
      <c r="N82" s="696" t="s">
        <v>104</v>
      </c>
      <c r="O82" s="620"/>
      <c r="P82" s="712" t="s">
        <v>13</v>
      </c>
      <c r="Q82" s="713"/>
      <c r="R82" s="714"/>
      <c r="S82" s="1449"/>
      <c r="T82" s="702" t="s">
        <v>14</v>
      </c>
      <c r="U82" s="1451"/>
      <c r="V82" s="702" t="s">
        <v>15</v>
      </c>
      <c r="W82" s="1382"/>
      <c r="X82" s="702" t="s">
        <v>16</v>
      </c>
      <c r="Y82" s="1382"/>
      <c r="Z82" s="696" t="s">
        <v>17</v>
      </c>
      <c r="AA82" s="1384"/>
      <c r="AB82" s="696" t="s">
        <v>18</v>
      </c>
      <c r="AC82" s="634"/>
    </row>
    <row r="83" spans="1:29" ht="18" customHeight="1" thickBot="1" x14ac:dyDescent="0.4">
      <c r="A83" s="1285"/>
      <c r="B83" s="732"/>
      <c r="C83" s="1379"/>
      <c r="D83" s="735"/>
      <c r="E83" s="1380"/>
      <c r="F83" s="794"/>
      <c r="G83" s="795"/>
      <c r="H83" s="796"/>
      <c r="I83" s="1449"/>
      <c r="J83" s="694" t="s">
        <v>19</v>
      </c>
      <c r="K83" s="694" t="s">
        <v>20</v>
      </c>
      <c r="L83" s="699" t="s">
        <v>21</v>
      </c>
      <c r="M83" s="1382"/>
      <c r="N83" s="697"/>
      <c r="O83" s="620"/>
      <c r="P83" s="740"/>
      <c r="Q83" s="741"/>
      <c r="R83" s="742"/>
      <c r="S83" s="1449"/>
      <c r="T83" s="703"/>
      <c r="U83" s="1451"/>
      <c r="V83" s="703"/>
      <c r="W83" s="1382"/>
      <c r="X83" s="703"/>
      <c r="Y83" s="1382"/>
      <c r="Z83" s="697"/>
      <c r="AA83" s="1384"/>
      <c r="AB83" s="697"/>
      <c r="AC83" s="634"/>
    </row>
    <row r="84" spans="1:29" ht="15.65" customHeight="1" thickBot="1" x14ac:dyDescent="0.4">
      <c r="A84" s="1285"/>
      <c r="B84" s="732"/>
      <c r="C84" s="1383"/>
      <c r="D84" s="736"/>
      <c r="E84" s="1380"/>
      <c r="F84" s="710" t="s">
        <v>22</v>
      </c>
      <c r="G84" s="721" t="s">
        <v>23</v>
      </c>
      <c r="H84" s="749" t="s">
        <v>24</v>
      </c>
      <c r="I84" s="1449"/>
      <c r="J84" s="695"/>
      <c r="K84" s="695"/>
      <c r="L84" s="700"/>
      <c r="M84" s="1451"/>
      <c r="N84" s="697"/>
      <c r="O84" s="620"/>
      <c r="P84" s="744" t="s">
        <v>25</v>
      </c>
      <c r="Q84" s="697" t="s">
        <v>26</v>
      </c>
      <c r="R84" s="697" t="s">
        <v>27</v>
      </c>
      <c r="S84" s="1449"/>
      <c r="T84" s="704"/>
      <c r="U84" s="1451"/>
      <c r="V84" s="704"/>
      <c r="W84" s="1451"/>
      <c r="X84" s="704"/>
      <c r="Y84" s="1451"/>
      <c r="Z84" s="698"/>
      <c r="AA84" s="1384"/>
      <c r="AB84" s="698"/>
      <c r="AC84" s="634"/>
    </row>
    <row r="85" spans="1:29" ht="32.15" customHeight="1" x14ac:dyDescent="0.35">
      <c r="A85" s="1285"/>
      <c r="B85" s="732"/>
      <c r="C85" s="1389"/>
      <c r="D85" s="133" t="s">
        <v>28</v>
      </c>
      <c r="E85" s="1390"/>
      <c r="F85" s="710"/>
      <c r="G85" s="721"/>
      <c r="H85" s="749"/>
      <c r="I85" s="1449"/>
      <c r="J85" s="695"/>
      <c r="K85" s="695"/>
      <c r="L85" s="700"/>
      <c r="M85" s="1389"/>
      <c r="N85" s="697"/>
      <c r="O85" s="1452"/>
      <c r="P85" s="744"/>
      <c r="Q85" s="697"/>
      <c r="R85" s="697"/>
      <c r="S85" s="1449"/>
      <c r="T85" s="705" t="s">
        <v>29</v>
      </c>
      <c r="U85" s="1306"/>
      <c r="V85" s="705" t="s">
        <v>29</v>
      </c>
      <c r="W85" s="1389"/>
      <c r="X85" s="705" t="s">
        <v>29</v>
      </c>
      <c r="Y85" s="1389"/>
      <c r="Z85" s="319" t="s">
        <v>30</v>
      </c>
      <c r="AA85" s="1389"/>
      <c r="AB85" s="319" t="s">
        <v>30</v>
      </c>
      <c r="AC85" s="634"/>
    </row>
    <row r="86" spans="1:29" ht="18" thickBot="1" x14ac:dyDescent="0.4">
      <c r="A86" s="1285"/>
      <c r="B86" s="732"/>
      <c r="C86" s="1394"/>
      <c r="D86" s="1390"/>
      <c r="E86" s="1390"/>
      <c r="F86" s="711"/>
      <c r="G86" s="722"/>
      <c r="H86" s="359" t="s">
        <v>31</v>
      </c>
      <c r="I86" s="1449"/>
      <c r="J86" s="320" t="s">
        <v>58</v>
      </c>
      <c r="K86" s="321" t="s">
        <v>33</v>
      </c>
      <c r="L86" s="701"/>
      <c r="M86" s="1306"/>
      <c r="N86" s="743"/>
      <c r="O86" s="1452"/>
      <c r="P86" s="745"/>
      <c r="Q86" s="743"/>
      <c r="R86" s="743"/>
      <c r="S86" s="1452"/>
      <c r="T86" s="706"/>
      <c r="U86" s="1306"/>
      <c r="V86" s="706"/>
      <c r="W86" s="1306"/>
      <c r="X86" s="706"/>
      <c r="Y86" s="1306"/>
      <c r="Z86" s="322" t="s">
        <v>34</v>
      </c>
      <c r="AA86" s="1395"/>
      <c r="AB86" s="322" t="s">
        <v>34</v>
      </c>
      <c r="AC86" s="634"/>
    </row>
    <row r="87" spans="1:29" ht="15.5" x14ac:dyDescent="0.35">
      <c r="A87" s="1285"/>
      <c r="B87" s="732"/>
      <c r="C87" s="1399"/>
      <c r="D87" s="1400"/>
      <c r="E87" s="1400"/>
      <c r="F87" s="1401"/>
      <c r="G87" s="1402"/>
      <c r="H87" s="1402"/>
      <c r="I87" s="1403"/>
      <c r="J87" s="1403"/>
      <c r="K87" s="1403"/>
      <c r="L87" s="1403"/>
      <c r="M87" s="1404"/>
      <c r="N87" s="1402"/>
      <c r="O87" s="1402"/>
      <c r="P87" s="1405" t="s">
        <v>35</v>
      </c>
      <c r="Q87" s="1405" t="s">
        <v>35</v>
      </c>
      <c r="R87" s="1404"/>
      <c r="S87" s="1403"/>
      <c r="T87" s="1404"/>
      <c r="U87" s="1404"/>
      <c r="V87" s="1404"/>
      <c r="W87" s="1404"/>
      <c r="X87" s="1403"/>
      <c r="Y87" s="1404"/>
      <c r="Z87" s="1403"/>
      <c r="AA87" s="1403"/>
      <c r="AB87" s="1403"/>
      <c r="AC87" s="634"/>
    </row>
    <row r="88" spans="1:29" ht="17.5" x14ac:dyDescent="0.35">
      <c r="A88" s="1285"/>
      <c r="B88" s="732"/>
      <c r="C88" s="1409"/>
      <c r="D88" s="138" t="s">
        <v>125</v>
      </c>
      <c r="E88" s="1380"/>
      <c r="F88" s="388"/>
      <c r="G88" s="388"/>
      <c r="H88" s="395"/>
      <c r="I88" s="389"/>
      <c r="J88" s="401"/>
      <c r="K88" s="390"/>
      <c r="L88" s="391" t="s">
        <v>35</v>
      </c>
      <c r="M88" s="392"/>
      <c r="N88" s="396">
        <v>0</v>
      </c>
      <c r="O88" s="389"/>
      <c r="P88" s="396">
        <v>0</v>
      </c>
      <c r="Q88" s="397"/>
      <c r="R88" s="393" t="str">
        <f>IF(P88&lt;=0.05*N88,"0K","NON AMMISSIBILE")</f>
        <v>0K</v>
      </c>
      <c r="S88" s="394"/>
      <c r="T88" s="398">
        <f t="shared" ref="T88:T107" si="9">P88+N88</f>
        <v>0</v>
      </c>
      <c r="U88" s="392"/>
      <c r="V88" s="396">
        <v>0</v>
      </c>
      <c r="W88" s="392"/>
      <c r="X88" s="398">
        <f>T88+V88</f>
        <v>0</v>
      </c>
      <c r="Y88" s="392"/>
      <c r="Z88" s="399"/>
      <c r="AA88" s="400"/>
      <c r="AB88" s="399"/>
      <c r="AC88" s="634"/>
    </row>
    <row r="89" spans="1:29" ht="17.5" x14ac:dyDescent="0.35">
      <c r="A89" s="1285"/>
      <c r="B89" s="732"/>
      <c r="C89" s="1409"/>
      <c r="D89" s="138" t="s">
        <v>126</v>
      </c>
      <c r="E89" s="1380"/>
      <c r="F89" s="388"/>
      <c r="G89" s="388"/>
      <c r="H89" s="395"/>
      <c r="I89" s="389"/>
      <c r="J89" s="401"/>
      <c r="K89" s="390" t="s">
        <v>35</v>
      </c>
      <c r="L89" s="391" t="s">
        <v>35</v>
      </c>
      <c r="M89" s="392"/>
      <c r="N89" s="396">
        <v>0</v>
      </c>
      <c r="O89" s="389"/>
      <c r="P89" s="396">
        <v>0</v>
      </c>
      <c r="Q89" s="397"/>
      <c r="R89" s="393" t="str">
        <f t="shared" ref="R89:R107" si="10">IF(P89&lt;=0.05*N89,"0K","NON AMMISSIBILE")</f>
        <v>0K</v>
      </c>
      <c r="S89" s="394"/>
      <c r="T89" s="398">
        <f t="shared" si="9"/>
        <v>0</v>
      </c>
      <c r="U89" s="392"/>
      <c r="V89" s="396">
        <v>0</v>
      </c>
      <c r="W89" s="392"/>
      <c r="X89" s="398">
        <f t="shared" ref="X89:X107" si="11">T89+V89</f>
        <v>0</v>
      </c>
      <c r="Y89" s="392"/>
      <c r="Z89" s="399"/>
      <c r="AA89" s="400"/>
      <c r="AB89" s="399"/>
      <c r="AC89" s="634"/>
    </row>
    <row r="90" spans="1:29" ht="17.5" x14ac:dyDescent="0.35">
      <c r="A90" s="1285"/>
      <c r="B90" s="732"/>
      <c r="C90" s="1409"/>
      <c r="D90" s="138" t="s">
        <v>127</v>
      </c>
      <c r="E90" s="1380"/>
      <c r="F90" s="388"/>
      <c r="G90" s="388"/>
      <c r="H90" s="395"/>
      <c r="I90" s="389"/>
      <c r="J90" s="401" t="s">
        <v>35</v>
      </c>
      <c r="K90" s="390" t="s">
        <v>35</v>
      </c>
      <c r="L90" s="391" t="s">
        <v>35</v>
      </c>
      <c r="M90" s="392"/>
      <c r="N90" s="396">
        <v>0</v>
      </c>
      <c r="O90" s="389"/>
      <c r="P90" s="396">
        <v>0</v>
      </c>
      <c r="Q90" s="397"/>
      <c r="R90" s="393" t="str">
        <f t="shared" si="10"/>
        <v>0K</v>
      </c>
      <c r="S90" s="394"/>
      <c r="T90" s="398">
        <f t="shared" si="9"/>
        <v>0</v>
      </c>
      <c r="U90" s="392"/>
      <c r="V90" s="396">
        <v>0</v>
      </c>
      <c r="W90" s="392"/>
      <c r="X90" s="398">
        <f t="shared" si="11"/>
        <v>0</v>
      </c>
      <c r="Y90" s="392"/>
      <c r="Z90" s="399"/>
      <c r="AA90" s="400"/>
      <c r="AB90" s="399"/>
      <c r="AC90" s="634"/>
    </row>
    <row r="91" spans="1:29" ht="17.5" x14ac:dyDescent="0.35">
      <c r="A91" s="1285"/>
      <c r="B91" s="732"/>
      <c r="C91" s="1409"/>
      <c r="D91" s="138" t="s">
        <v>128</v>
      </c>
      <c r="E91" s="1380"/>
      <c r="F91" s="388"/>
      <c r="G91" s="388"/>
      <c r="H91" s="395"/>
      <c r="I91" s="389"/>
      <c r="J91" s="401" t="s">
        <v>35</v>
      </c>
      <c r="K91" s="390" t="s">
        <v>35</v>
      </c>
      <c r="L91" s="391" t="s">
        <v>35</v>
      </c>
      <c r="M91" s="392"/>
      <c r="N91" s="396">
        <v>0</v>
      </c>
      <c r="O91" s="389"/>
      <c r="P91" s="396">
        <v>0</v>
      </c>
      <c r="Q91" s="397"/>
      <c r="R91" s="393" t="str">
        <f t="shared" si="10"/>
        <v>0K</v>
      </c>
      <c r="S91" s="394"/>
      <c r="T91" s="398">
        <f t="shared" si="9"/>
        <v>0</v>
      </c>
      <c r="U91" s="392"/>
      <c r="V91" s="396">
        <v>0</v>
      </c>
      <c r="W91" s="392"/>
      <c r="X91" s="398">
        <f t="shared" si="11"/>
        <v>0</v>
      </c>
      <c r="Y91" s="392"/>
      <c r="Z91" s="399"/>
      <c r="AA91" s="400"/>
      <c r="AB91" s="399"/>
      <c r="AC91" s="634"/>
    </row>
    <row r="92" spans="1:29" ht="17.5" x14ac:dyDescent="0.35">
      <c r="A92" s="1285"/>
      <c r="B92" s="732"/>
      <c r="C92" s="1409"/>
      <c r="D92" s="138" t="s">
        <v>129</v>
      </c>
      <c r="E92" s="1380"/>
      <c r="F92" s="388"/>
      <c r="G92" s="388"/>
      <c r="H92" s="395"/>
      <c r="I92" s="389"/>
      <c r="J92" s="401" t="s">
        <v>35</v>
      </c>
      <c r="K92" s="390" t="s">
        <v>35</v>
      </c>
      <c r="L92" s="391" t="s">
        <v>35</v>
      </c>
      <c r="M92" s="392"/>
      <c r="N92" s="396">
        <v>0</v>
      </c>
      <c r="O92" s="389"/>
      <c r="P92" s="396">
        <v>0</v>
      </c>
      <c r="Q92" s="397"/>
      <c r="R92" s="393" t="str">
        <f t="shared" si="10"/>
        <v>0K</v>
      </c>
      <c r="S92" s="394"/>
      <c r="T92" s="398">
        <f t="shared" si="9"/>
        <v>0</v>
      </c>
      <c r="U92" s="392"/>
      <c r="V92" s="396">
        <v>0</v>
      </c>
      <c r="W92" s="392"/>
      <c r="X92" s="398">
        <f t="shared" si="11"/>
        <v>0</v>
      </c>
      <c r="Y92" s="392"/>
      <c r="Z92" s="399"/>
      <c r="AA92" s="400"/>
      <c r="AB92" s="399"/>
      <c r="AC92" s="634"/>
    </row>
    <row r="93" spans="1:29" ht="17.5" x14ac:dyDescent="0.35">
      <c r="A93" s="1285"/>
      <c r="B93" s="732"/>
      <c r="C93" s="1409"/>
      <c r="D93" s="138" t="s">
        <v>130</v>
      </c>
      <c r="E93" s="1380"/>
      <c r="F93" s="388"/>
      <c r="G93" s="388"/>
      <c r="H93" s="395"/>
      <c r="I93" s="389"/>
      <c r="J93" s="401"/>
      <c r="K93" s="390" t="s">
        <v>35</v>
      </c>
      <c r="L93" s="391" t="s">
        <v>35</v>
      </c>
      <c r="M93" s="392"/>
      <c r="N93" s="396">
        <v>0</v>
      </c>
      <c r="O93" s="389"/>
      <c r="P93" s="396">
        <v>0</v>
      </c>
      <c r="Q93" s="397"/>
      <c r="R93" s="393" t="str">
        <f t="shared" si="10"/>
        <v>0K</v>
      </c>
      <c r="S93" s="394"/>
      <c r="T93" s="398">
        <f t="shared" si="9"/>
        <v>0</v>
      </c>
      <c r="U93" s="392"/>
      <c r="V93" s="396">
        <v>0</v>
      </c>
      <c r="W93" s="392"/>
      <c r="X93" s="398">
        <f t="shared" si="11"/>
        <v>0</v>
      </c>
      <c r="Y93" s="392"/>
      <c r="Z93" s="399"/>
      <c r="AA93" s="400"/>
      <c r="AB93" s="399"/>
      <c r="AC93" s="634"/>
    </row>
    <row r="94" spans="1:29" ht="17.5" x14ac:dyDescent="0.35">
      <c r="A94" s="1285"/>
      <c r="B94" s="732"/>
      <c r="C94" s="1409"/>
      <c r="D94" s="138" t="s">
        <v>131</v>
      </c>
      <c r="E94" s="1380"/>
      <c r="F94" s="388"/>
      <c r="G94" s="388"/>
      <c r="H94" s="395"/>
      <c r="I94" s="389"/>
      <c r="J94" s="401" t="s">
        <v>35</v>
      </c>
      <c r="K94" s="390" t="s">
        <v>35</v>
      </c>
      <c r="L94" s="391" t="s">
        <v>35</v>
      </c>
      <c r="M94" s="392"/>
      <c r="N94" s="396">
        <v>0</v>
      </c>
      <c r="O94" s="389"/>
      <c r="P94" s="396">
        <v>0</v>
      </c>
      <c r="Q94" s="397"/>
      <c r="R94" s="393" t="str">
        <f t="shared" si="10"/>
        <v>0K</v>
      </c>
      <c r="S94" s="394"/>
      <c r="T94" s="398">
        <f t="shared" si="9"/>
        <v>0</v>
      </c>
      <c r="U94" s="392"/>
      <c r="V94" s="396">
        <v>0</v>
      </c>
      <c r="W94" s="392"/>
      <c r="X94" s="398">
        <f t="shared" si="11"/>
        <v>0</v>
      </c>
      <c r="Y94" s="392"/>
      <c r="Z94" s="399"/>
      <c r="AA94" s="400"/>
      <c r="AB94" s="399"/>
      <c r="AC94" s="634"/>
    </row>
    <row r="95" spans="1:29" ht="17.5" x14ac:dyDescent="0.35">
      <c r="A95" s="1285"/>
      <c r="B95" s="732"/>
      <c r="C95" s="1409"/>
      <c r="D95" s="138" t="s">
        <v>132</v>
      </c>
      <c r="E95" s="1380"/>
      <c r="F95" s="388"/>
      <c r="G95" s="388"/>
      <c r="H95" s="395"/>
      <c r="I95" s="389"/>
      <c r="J95" s="402"/>
      <c r="K95" s="390" t="s">
        <v>35</v>
      </c>
      <c r="L95" s="391" t="s">
        <v>35</v>
      </c>
      <c r="M95" s="392"/>
      <c r="N95" s="396">
        <v>0</v>
      </c>
      <c r="O95" s="389"/>
      <c r="P95" s="396">
        <v>0</v>
      </c>
      <c r="Q95" s="397"/>
      <c r="R95" s="393" t="str">
        <f t="shared" si="10"/>
        <v>0K</v>
      </c>
      <c r="S95" s="394"/>
      <c r="T95" s="398">
        <f t="shared" si="9"/>
        <v>0</v>
      </c>
      <c r="U95" s="392"/>
      <c r="V95" s="396">
        <v>0</v>
      </c>
      <c r="W95" s="392"/>
      <c r="X95" s="398">
        <f t="shared" si="11"/>
        <v>0</v>
      </c>
      <c r="Y95" s="392"/>
      <c r="Z95" s="399"/>
      <c r="AA95" s="400"/>
      <c r="AB95" s="399"/>
      <c r="AC95" s="634"/>
    </row>
    <row r="96" spans="1:29" ht="17.5" x14ac:dyDescent="0.35">
      <c r="A96" s="1285"/>
      <c r="B96" s="732"/>
      <c r="C96" s="1409"/>
      <c r="D96" s="138" t="s">
        <v>133</v>
      </c>
      <c r="E96" s="1380"/>
      <c r="F96" s="388"/>
      <c r="G96" s="388"/>
      <c r="H96" s="395"/>
      <c r="I96" s="389"/>
      <c r="J96" s="401" t="s">
        <v>35</v>
      </c>
      <c r="K96" s="390" t="s">
        <v>35</v>
      </c>
      <c r="L96" s="391" t="s">
        <v>35</v>
      </c>
      <c r="M96" s="392"/>
      <c r="N96" s="396">
        <v>0</v>
      </c>
      <c r="O96" s="389"/>
      <c r="P96" s="396">
        <v>0</v>
      </c>
      <c r="Q96" s="397"/>
      <c r="R96" s="393" t="str">
        <f t="shared" si="10"/>
        <v>0K</v>
      </c>
      <c r="S96" s="394"/>
      <c r="T96" s="398">
        <f t="shared" si="9"/>
        <v>0</v>
      </c>
      <c r="U96" s="392"/>
      <c r="V96" s="396">
        <v>0</v>
      </c>
      <c r="W96" s="392"/>
      <c r="X96" s="398">
        <f t="shared" si="11"/>
        <v>0</v>
      </c>
      <c r="Y96" s="392"/>
      <c r="Z96" s="399"/>
      <c r="AA96" s="400"/>
      <c r="AB96" s="399"/>
      <c r="AC96" s="634"/>
    </row>
    <row r="97" spans="1:29" ht="17.5" x14ac:dyDescent="0.35">
      <c r="A97" s="1285"/>
      <c r="B97" s="732"/>
      <c r="C97" s="1409"/>
      <c r="D97" s="138" t="s">
        <v>134</v>
      </c>
      <c r="E97" s="1380"/>
      <c r="F97" s="388"/>
      <c r="G97" s="388"/>
      <c r="H97" s="395"/>
      <c r="I97" s="389"/>
      <c r="J97" s="401" t="s">
        <v>35</v>
      </c>
      <c r="K97" s="390" t="s">
        <v>35</v>
      </c>
      <c r="L97" s="391" t="s">
        <v>35</v>
      </c>
      <c r="M97" s="392"/>
      <c r="N97" s="396">
        <v>0</v>
      </c>
      <c r="O97" s="389"/>
      <c r="P97" s="396">
        <v>0</v>
      </c>
      <c r="Q97" s="397"/>
      <c r="R97" s="393" t="str">
        <f t="shared" si="10"/>
        <v>0K</v>
      </c>
      <c r="S97" s="394"/>
      <c r="T97" s="398">
        <f t="shared" si="9"/>
        <v>0</v>
      </c>
      <c r="U97" s="392"/>
      <c r="V97" s="396">
        <v>0</v>
      </c>
      <c r="W97" s="392"/>
      <c r="X97" s="398">
        <f t="shared" si="11"/>
        <v>0</v>
      </c>
      <c r="Y97" s="392"/>
      <c r="Z97" s="399"/>
      <c r="AA97" s="400"/>
      <c r="AB97" s="399"/>
      <c r="AC97" s="634"/>
    </row>
    <row r="98" spans="1:29" ht="17.5" x14ac:dyDescent="0.35">
      <c r="A98" s="1285"/>
      <c r="B98" s="732"/>
      <c r="C98" s="1409"/>
      <c r="D98" s="138" t="s">
        <v>135</v>
      </c>
      <c r="E98" s="1380"/>
      <c r="F98" s="388"/>
      <c r="G98" s="388"/>
      <c r="H98" s="395"/>
      <c r="I98" s="389"/>
      <c r="J98" s="401" t="s">
        <v>35</v>
      </c>
      <c r="K98" s="390" t="s">
        <v>35</v>
      </c>
      <c r="L98" s="391" t="s">
        <v>35</v>
      </c>
      <c r="M98" s="392"/>
      <c r="N98" s="396">
        <v>0</v>
      </c>
      <c r="O98" s="389"/>
      <c r="P98" s="396">
        <v>0</v>
      </c>
      <c r="Q98" s="397"/>
      <c r="R98" s="393" t="str">
        <f t="shared" si="10"/>
        <v>0K</v>
      </c>
      <c r="S98" s="394"/>
      <c r="T98" s="398">
        <f t="shared" si="9"/>
        <v>0</v>
      </c>
      <c r="U98" s="392"/>
      <c r="V98" s="396">
        <v>0</v>
      </c>
      <c r="W98" s="392"/>
      <c r="X98" s="398">
        <f t="shared" si="11"/>
        <v>0</v>
      </c>
      <c r="Y98" s="392"/>
      <c r="Z98" s="399"/>
      <c r="AA98" s="400"/>
      <c r="AB98" s="399"/>
      <c r="AC98" s="634"/>
    </row>
    <row r="99" spans="1:29" ht="17.5" x14ac:dyDescent="0.35">
      <c r="A99" s="1285"/>
      <c r="B99" s="732"/>
      <c r="C99" s="1409"/>
      <c r="D99" s="138" t="s">
        <v>136</v>
      </c>
      <c r="E99" s="1380"/>
      <c r="F99" s="388"/>
      <c r="G99" s="388"/>
      <c r="H99" s="395"/>
      <c r="I99" s="389"/>
      <c r="J99" s="401" t="s">
        <v>35</v>
      </c>
      <c r="K99" s="390" t="s">
        <v>35</v>
      </c>
      <c r="L99" s="391" t="s">
        <v>35</v>
      </c>
      <c r="M99" s="392"/>
      <c r="N99" s="396">
        <v>0</v>
      </c>
      <c r="O99" s="389"/>
      <c r="P99" s="396">
        <v>0</v>
      </c>
      <c r="Q99" s="397"/>
      <c r="R99" s="393" t="str">
        <f t="shared" si="10"/>
        <v>0K</v>
      </c>
      <c r="S99" s="394"/>
      <c r="T99" s="398">
        <f t="shared" si="9"/>
        <v>0</v>
      </c>
      <c r="U99" s="392"/>
      <c r="V99" s="396">
        <v>0</v>
      </c>
      <c r="W99" s="392"/>
      <c r="X99" s="398">
        <f t="shared" si="11"/>
        <v>0</v>
      </c>
      <c r="Y99" s="392"/>
      <c r="Z99" s="399"/>
      <c r="AA99" s="400"/>
      <c r="AB99" s="399"/>
      <c r="AC99" s="634"/>
    </row>
    <row r="100" spans="1:29" ht="17.5" x14ac:dyDescent="0.35">
      <c r="A100" s="1285"/>
      <c r="B100" s="732"/>
      <c r="C100" s="1409"/>
      <c r="D100" s="138" t="s">
        <v>137</v>
      </c>
      <c r="E100" s="1380"/>
      <c r="F100" s="388"/>
      <c r="G100" s="388"/>
      <c r="H100" s="395"/>
      <c r="I100" s="389"/>
      <c r="J100" s="401" t="s">
        <v>35</v>
      </c>
      <c r="K100" s="390" t="s">
        <v>35</v>
      </c>
      <c r="L100" s="391" t="s">
        <v>35</v>
      </c>
      <c r="M100" s="392"/>
      <c r="N100" s="396">
        <v>0</v>
      </c>
      <c r="O100" s="389"/>
      <c r="P100" s="396">
        <v>0</v>
      </c>
      <c r="Q100" s="397"/>
      <c r="R100" s="393" t="str">
        <f t="shared" si="10"/>
        <v>0K</v>
      </c>
      <c r="S100" s="394"/>
      <c r="T100" s="398">
        <f t="shared" si="9"/>
        <v>0</v>
      </c>
      <c r="U100" s="392"/>
      <c r="V100" s="396">
        <v>0</v>
      </c>
      <c r="W100" s="392"/>
      <c r="X100" s="398">
        <f t="shared" si="11"/>
        <v>0</v>
      </c>
      <c r="Y100" s="392"/>
      <c r="Z100" s="399"/>
      <c r="AA100" s="400"/>
      <c r="AB100" s="399"/>
      <c r="AC100" s="634"/>
    </row>
    <row r="101" spans="1:29" ht="17.5" x14ac:dyDescent="0.35">
      <c r="A101" s="1285"/>
      <c r="B101" s="732"/>
      <c r="C101" s="1409"/>
      <c r="D101" s="138" t="s">
        <v>138</v>
      </c>
      <c r="E101" s="1380"/>
      <c r="F101" s="388" t="s">
        <v>35</v>
      </c>
      <c r="G101" s="388"/>
      <c r="H101" s="395"/>
      <c r="I101" s="389"/>
      <c r="J101" s="401" t="s">
        <v>35</v>
      </c>
      <c r="K101" s="390" t="s">
        <v>35</v>
      </c>
      <c r="L101" s="391" t="s">
        <v>35</v>
      </c>
      <c r="M101" s="392"/>
      <c r="N101" s="396">
        <v>0</v>
      </c>
      <c r="O101" s="389"/>
      <c r="P101" s="396">
        <v>0</v>
      </c>
      <c r="Q101" s="397"/>
      <c r="R101" s="393" t="str">
        <f t="shared" si="10"/>
        <v>0K</v>
      </c>
      <c r="S101" s="394"/>
      <c r="T101" s="398">
        <f t="shared" si="9"/>
        <v>0</v>
      </c>
      <c r="U101" s="392"/>
      <c r="V101" s="396">
        <v>0</v>
      </c>
      <c r="W101" s="392"/>
      <c r="X101" s="398">
        <f t="shared" si="11"/>
        <v>0</v>
      </c>
      <c r="Y101" s="392"/>
      <c r="Z101" s="399"/>
      <c r="AA101" s="400"/>
      <c r="AB101" s="399"/>
      <c r="AC101" s="634"/>
    </row>
    <row r="102" spans="1:29" ht="17.5" x14ac:dyDescent="0.35">
      <c r="A102" s="1285"/>
      <c r="B102" s="732"/>
      <c r="C102" s="1409"/>
      <c r="D102" s="138" t="s">
        <v>139</v>
      </c>
      <c r="E102" s="1380"/>
      <c r="F102" s="388"/>
      <c r="G102" s="388"/>
      <c r="H102" s="395"/>
      <c r="I102" s="389"/>
      <c r="J102" s="401" t="s">
        <v>35</v>
      </c>
      <c r="K102" s="390" t="s">
        <v>35</v>
      </c>
      <c r="L102" s="391" t="s">
        <v>35</v>
      </c>
      <c r="M102" s="392"/>
      <c r="N102" s="396">
        <v>0</v>
      </c>
      <c r="O102" s="389"/>
      <c r="P102" s="396">
        <v>0</v>
      </c>
      <c r="Q102" s="397"/>
      <c r="R102" s="393" t="str">
        <f t="shared" si="10"/>
        <v>0K</v>
      </c>
      <c r="S102" s="394"/>
      <c r="T102" s="398">
        <f t="shared" si="9"/>
        <v>0</v>
      </c>
      <c r="U102" s="392"/>
      <c r="V102" s="396">
        <v>0</v>
      </c>
      <c r="W102" s="392"/>
      <c r="X102" s="398">
        <f t="shared" si="11"/>
        <v>0</v>
      </c>
      <c r="Y102" s="392"/>
      <c r="Z102" s="399"/>
      <c r="AA102" s="400"/>
      <c r="AB102" s="399"/>
      <c r="AC102" s="634"/>
    </row>
    <row r="103" spans="1:29" ht="17.5" x14ac:dyDescent="0.35">
      <c r="A103" s="1285"/>
      <c r="B103" s="732"/>
      <c r="C103" s="1409"/>
      <c r="D103" s="138" t="s">
        <v>140</v>
      </c>
      <c r="E103" s="1380"/>
      <c r="F103" s="388"/>
      <c r="G103" s="388"/>
      <c r="H103" s="395"/>
      <c r="I103" s="389"/>
      <c r="J103" s="401" t="s">
        <v>35</v>
      </c>
      <c r="K103" s="390" t="s">
        <v>35</v>
      </c>
      <c r="L103" s="391" t="s">
        <v>35</v>
      </c>
      <c r="M103" s="392"/>
      <c r="N103" s="396">
        <v>0</v>
      </c>
      <c r="O103" s="389"/>
      <c r="P103" s="396">
        <v>0</v>
      </c>
      <c r="Q103" s="397"/>
      <c r="R103" s="393" t="str">
        <f t="shared" si="10"/>
        <v>0K</v>
      </c>
      <c r="S103" s="394"/>
      <c r="T103" s="398">
        <f t="shared" si="9"/>
        <v>0</v>
      </c>
      <c r="U103" s="392"/>
      <c r="V103" s="396">
        <v>0</v>
      </c>
      <c r="W103" s="392"/>
      <c r="X103" s="398">
        <f t="shared" si="11"/>
        <v>0</v>
      </c>
      <c r="Y103" s="392"/>
      <c r="Z103" s="399"/>
      <c r="AA103" s="400"/>
      <c r="AB103" s="399"/>
      <c r="AC103" s="634"/>
    </row>
    <row r="104" spans="1:29" ht="17.5" x14ac:dyDescent="0.35">
      <c r="A104" s="1285"/>
      <c r="B104" s="732"/>
      <c r="C104" s="1409"/>
      <c r="D104" s="138" t="s">
        <v>141</v>
      </c>
      <c r="E104" s="1380"/>
      <c r="F104" s="388"/>
      <c r="G104" s="388"/>
      <c r="H104" s="395"/>
      <c r="I104" s="389"/>
      <c r="J104" s="401" t="s">
        <v>35</v>
      </c>
      <c r="K104" s="390" t="s">
        <v>35</v>
      </c>
      <c r="L104" s="391" t="s">
        <v>35</v>
      </c>
      <c r="M104" s="392"/>
      <c r="N104" s="396">
        <v>0</v>
      </c>
      <c r="O104" s="389"/>
      <c r="P104" s="396">
        <v>0</v>
      </c>
      <c r="Q104" s="397"/>
      <c r="R104" s="393" t="str">
        <f t="shared" si="10"/>
        <v>0K</v>
      </c>
      <c r="S104" s="394"/>
      <c r="T104" s="398">
        <f t="shared" si="9"/>
        <v>0</v>
      </c>
      <c r="U104" s="392"/>
      <c r="V104" s="396">
        <v>0</v>
      </c>
      <c r="W104" s="392"/>
      <c r="X104" s="398">
        <f t="shared" si="11"/>
        <v>0</v>
      </c>
      <c r="Y104" s="392"/>
      <c r="Z104" s="399"/>
      <c r="AA104" s="400"/>
      <c r="AB104" s="399"/>
      <c r="AC104" s="634"/>
    </row>
    <row r="105" spans="1:29" ht="17.5" x14ac:dyDescent="0.35">
      <c r="A105" s="1285"/>
      <c r="B105" s="732"/>
      <c r="C105" s="1409"/>
      <c r="D105" s="138" t="s">
        <v>142</v>
      </c>
      <c r="E105" s="1380"/>
      <c r="F105" s="388"/>
      <c r="G105" s="388"/>
      <c r="H105" s="395"/>
      <c r="I105" s="389"/>
      <c r="J105" s="401" t="s">
        <v>35</v>
      </c>
      <c r="K105" s="390" t="s">
        <v>35</v>
      </c>
      <c r="L105" s="391" t="s">
        <v>35</v>
      </c>
      <c r="M105" s="392"/>
      <c r="N105" s="396">
        <v>0</v>
      </c>
      <c r="O105" s="389"/>
      <c r="P105" s="396">
        <v>0</v>
      </c>
      <c r="Q105" s="397"/>
      <c r="R105" s="393" t="str">
        <f t="shared" si="10"/>
        <v>0K</v>
      </c>
      <c r="S105" s="394"/>
      <c r="T105" s="398">
        <f t="shared" si="9"/>
        <v>0</v>
      </c>
      <c r="U105" s="392"/>
      <c r="V105" s="396">
        <v>0</v>
      </c>
      <c r="W105" s="392"/>
      <c r="X105" s="398">
        <f t="shared" si="11"/>
        <v>0</v>
      </c>
      <c r="Y105" s="392"/>
      <c r="Z105" s="399"/>
      <c r="AA105" s="400"/>
      <c r="AB105" s="399"/>
      <c r="AC105" s="634"/>
    </row>
    <row r="106" spans="1:29" ht="17.5" x14ac:dyDescent="0.35">
      <c r="A106" s="1285"/>
      <c r="B106" s="732"/>
      <c r="C106" s="1409"/>
      <c r="D106" s="138" t="s">
        <v>143</v>
      </c>
      <c r="E106" s="1380"/>
      <c r="F106" s="388"/>
      <c r="G106" s="388"/>
      <c r="H106" s="395"/>
      <c r="I106" s="389"/>
      <c r="J106" s="401" t="s">
        <v>35</v>
      </c>
      <c r="K106" s="390" t="s">
        <v>35</v>
      </c>
      <c r="L106" s="391" t="s">
        <v>35</v>
      </c>
      <c r="M106" s="392"/>
      <c r="N106" s="396">
        <v>0</v>
      </c>
      <c r="O106" s="389"/>
      <c r="P106" s="396">
        <v>0</v>
      </c>
      <c r="Q106" s="397"/>
      <c r="R106" s="393" t="str">
        <f t="shared" si="10"/>
        <v>0K</v>
      </c>
      <c r="S106" s="394"/>
      <c r="T106" s="398">
        <f t="shared" si="9"/>
        <v>0</v>
      </c>
      <c r="U106" s="392"/>
      <c r="V106" s="396">
        <v>0</v>
      </c>
      <c r="W106" s="392"/>
      <c r="X106" s="398">
        <f t="shared" si="11"/>
        <v>0</v>
      </c>
      <c r="Y106" s="392"/>
      <c r="Z106" s="399"/>
      <c r="AA106" s="400"/>
      <c r="AB106" s="399"/>
      <c r="AC106" s="634"/>
    </row>
    <row r="107" spans="1:29" ht="17.5" x14ac:dyDescent="0.35">
      <c r="A107" s="1285"/>
      <c r="B107" s="732"/>
      <c r="C107" s="1409"/>
      <c r="D107" s="138" t="s">
        <v>144</v>
      </c>
      <c r="E107" s="1380"/>
      <c r="F107" s="388"/>
      <c r="G107" s="388"/>
      <c r="H107" s="395"/>
      <c r="I107" s="389"/>
      <c r="J107" s="401" t="s">
        <v>35</v>
      </c>
      <c r="K107" s="390" t="s">
        <v>35</v>
      </c>
      <c r="L107" s="391" t="s">
        <v>35</v>
      </c>
      <c r="M107" s="392"/>
      <c r="N107" s="396">
        <v>0</v>
      </c>
      <c r="O107" s="389"/>
      <c r="P107" s="396">
        <v>0</v>
      </c>
      <c r="Q107" s="397"/>
      <c r="R107" s="393" t="str">
        <f t="shared" si="10"/>
        <v>0K</v>
      </c>
      <c r="S107" s="394"/>
      <c r="T107" s="398">
        <f t="shared" si="9"/>
        <v>0</v>
      </c>
      <c r="U107" s="392"/>
      <c r="V107" s="396">
        <v>0</v>
      </c>
      <c r="W107" s="392"/>
      <c r="X107" s="398">
        <f t="shared" si="11"/>
        <v>0</v>
      </c>
      <c r="Y107" s="392"/>
      <c r="Z107" s="399"/>
      <c r="AA107" s="400"/>
      <c r="AB107" s="399"/>
      <c r="AC107" s="634"/>
    </row>
    <row r="108" spans="1:29" ht="18" thickBot="1" x14ac:dyDescent="0.4">
      <c r="A108" s="1285"/>
      <c r="B108" s="732"/>
      <c r="C108" s="1409"/>
      <c r="D108" s="1380"/>
      <c r="E108" s="1380"/>
      <c r="F108" s="1412"/>
      <c r="G108" s="1413"/>
      <c r="H108" s="1414"/>
      <c r="I108" s="1415"/>
      <c r="J108" s="1416"/>
      <c r="K108" s="1416"/>
      <c r="L108" s="1416"/>
      <c r="M108" s="1417"/>
      <c r="N108" s="1418"/>
      <c r="O108" s="1415"/>
      <c r="P108" s="1418"/>
      <c r="Q108" s="1418"/>
      <c r="R108" s="1417"/>
      <c r="S108" s="1419"/>
      <c r="T108" s="1420"/>
      <c r="U108" s="1417"/>
      <c r="V108" s="1420"/>
      <c r="W108" s="1417"/>
      <c r="X108" s="1421"/>
      <c r="Y108" s="1417"/>
      <c r="Z108" s="1422"/>
      <c r="AA108" s="1422"/>
      <c r="AB108" s="1422"/>
      <c r="AC108" s="634"/>
    </row>
    <row r="109" spans="1:29" ht="18" thickBot="1" x14ac:dyDescent="0.4">
      <c r="A109" s="1285"/>
      <c r="B109" s="732"/>
      <c r="C109" s="1409"/>
      <c r="D109" s="1380"/>
      <c r="E109" s="1380"/>
      <c r="F109" s="707" t="s">
        <v>56</v>
      </c>
      <c r="G109" s="708"/>
      <c r="H109" s="708"/>
      <c r="I109" s="708"/>
      <c r="J109" s="708"/>
      <c r="K109" s="709"/>
      <c r="L109" s="339">
        <f>SUM(L88:L107)</f>
        <v>0</v>
      </c>
      <c r="M109" s="1417"/>
      <c r="N109" s="330">
        <f>SUM(N88:N107)</f>
        <v>0</v>
      </c>
      <c r="O109" s="1415"/>
      <c r="P109" s="330">
        <f>SUM(P88:P107)</f>
        <v>0</v>
      </c>
      <c r="Q109" s="330">
        <f>SUM(Q88:Q107)</f>
        <v>0</v>
      </c>
      <c r="R109" s="1417"/>
      <c r="S109" s="1419"/>
      <c r="T109" s="330">
        <f>SUM(T88:T107)</f>
        <v>0</v>
      </c>
      <c r="U109" s="1417"/>
      <c r="V109" s="330">
        <f>SUM(V88:V107)</f>
        <v>0</v>
      </c>
      <c r="W109" s="1417"/>
      <c r="X109" s="330">
        <f>SUM(X88:X107)</f>
        <v>0</v>
      </c>
      <c r="Y109" s="1417"/>
      <c r="Z109" s="1422"/>
      <c r="AA109" s="1422"/>
      <c r="AB109" s="1422"/>
      <c r="AC109" s="634"/>
    </row>
    <row r="110" spans="1:29" ht="15.5" x14ac:dyDescent="0.35">
      <c r="A110" s="1285"/>
      <c r="B110" s="732"/>
      <c r="C110" s="1424"/>
      <c r="D110" s="1425"/>
      <c r="E110" s="1425"/>
      <c r="F110" s="1426"/>
      <c r="G110" s="1365"/>
      <c r="H110" s="1365" t="s">
        <v>35</v>
      </c>
      <c r="I110" s="1365"/>
      <c r="J110" s="1365"/>
      <c r="K110" s="1365"/>
      <c r="L110" s="1365"/>
      <c r="M110" s="1427"/>
      <c r="N110" s="1365" t="s">
        <v>35</v>
      </c>
      <c r="O110" s="1365"/>
      <c r="P110" s="1428" t="s">
        <v>35</v>
      </c>
      <c r="Q110" s="1428"/>
      <c r="R110" s="1427"/>
      <c r="S110" s="1429"/>
      <c r="T110" s="1427"/>
      <c r="U110" s="1427"/>
      <c r="V110" s="1427"/>
      <c r="W110" s="1427"/>
      <c r="X110" s="1429"/>
      <c r="Y110" s="1427"/>
      <c r="Z110" s="1429"/>
      <c r="AA110" s="1429"/>
      <c r="AB110" s="1429"/>
      <c r="AC110" s="634"/>
    </row>
    <row r="111" spans="1:29" ht="16" thickBot="1" x14ac:dyDescent="0.4">
      <c r="A111" s="1285"/>
      <c r="B111" s="732"/>
      <c r="C111" s="1424"/>
      <c r="D111" s="1425"/>
      <c r="E111" s="1425"/>
      <c r="F111" s="102"/>
      <c r="G111" s="102"/>
      <c r="J111" s="102"/>
      <c r="K111" s="102"/>
      <c r="L111" s="102"/>
      <c r="M111" s="102"/>
      <c r="O111" s="102"/>
      <c r="R111" s="102"/>
      <c r="T111" s="102"/>
      <c r="U111" s="102"/>
      <c r="V111" s="102"/>
      <c r="W111" s="102"/>
      <c r="Y111" s="1427"/>
      <c r="Z111" s="1429"/>
      <c r="AA111" s="1429"/>
      <c r="AB111" s="1429"/>
      <c r="AC111" s="634"/>
    </row>
    <row r="112" spans="1:29" ht="15.5" x14ac:dyDescent="0.35">
      <c r="A112" s="1285"/>
      <c r="B112" s="732"/>
      <c r="D112" s="1432"/>
      <c r="E112" s="1432"/>
      <c r="F112" s="756" t="s">
        <v>6</v>
      </c>
      <c r="G112" s="757"/>
      <c r="H112" s="757"/>
      <c r="I112" s="757"/>
      <c r="J112" s="757"/>
      <c r="K112" s="757"/>
      <c r="L112" s="757"/>
      <c r="M112" s="757"/>
      <c r="N112" s="757"/>
      <c r="O112" s="757"/>
      <c r="P112" s="757"/>
      <c r="Q112" s="757"/>
      <c r="R112" s="757"/>
      <c r="S112" s="757"/>
      <c r="T112" s="757"/>
      <c r="U112" s="757"/>
      <c r="V112" s="757"/>
      <c r="W112" s="757"/>
      <c r="X112" s="758"/>
      <c r="Y112" s="109"/>
      <c r="Z112" s="1320"/>
      <c r="AA112" s="1320"/>
      <c r="AB112" s="1320"/>
      <c r="AC112" s="634"/>
    </row>
    <row r="113" spans="1:29" ht="15.5" x14ac:dyDescent="0.35">
      <c r="A113" s="1285"/>
      <c r="B113" s="732"/>
      <c r="D113" s="1432"/>
      <c r="E113" s="1432"/>
      <c r="F113" s="759"/>
      <c r="G113" s="760"/>
      <c r="H113" s="760"/>
      <c r="I113" s="760"/>
      <c r="J113" s="760"/>
      <c r="K113" s="760"/>
      <c r="L113" s="760"/>
      <c r="M113" s="760"/>
      <c r="N113" s="760"/>
      <c r="O113" s="760"/>
      <c r="P113" s="760"/>
      <c r="Q113" s="760"/>
      <c r="R113" s="760"/>
      <c r="S113" s="760"/>
      <c r="T113" s="760"/>
      <c r="U113" s="760"/>
      <c r="V113" s="760"/>
      <c r="W113" s="760"/>
      <c r="X113" s="761"/>
      <c r="Y113" s="109"/>
      <c r="Z113" s="1320"/>
      <c r="AA113" s="1320"/>
      <c r="AB113" s="1320"/>
      <c r="AC113" s="634"/>
    </row>
    <row r="114" spans="1:29" ht="15" thickBot="1" x14ac:dyDescent="0.4">
      <c r="A114" s="1285"/>
      <c r="B114" s="733"/>
      <c r="F114" s="762"/>
      <c r="G114" s="763"/>
      <c r="H114" s="763"/>
      <c r="I114" s="763"/>
      <c r="J114" s="763"/>
      <c r="K114" s="763"/>
      <c r="L114" s="763"/>
      <c r="M114" s="763"/>
      <c r="N114" s="763"/>
      <c r="O114" s="763"/>
      <c r="P114" s="763"/>
      <c r="Q114" s="763"/>
      <c r="R114" s="763"/>
      <c r="S114" s="763"/>
      <c r="T114" s="763"/>
      <c r="U114" s="763"/>
      <c r="V114" s="763"/>
      <c r="W114" s="763"/>
      <c r="X114" s="764"/>
      <c r="Y114" s="109"/>
      <c r="Z114" s="1320"/>
      <c r="AA114" s="1320"/>
      <c r="AB114" s="1320"/>
      <c r="AC114" s="634"/>
    </row>
    <row r="115" spans="1:29" x14ac:dyDescent="0.35">
      <c r="A115" s="1285"/>
      <c r="AC115" s="634"/>
    </row>
    <row r="116" spans="1:29" x14ac:dyDescent="0.35">
      <c r="A116" s="1285"/>
      <c r="AC116" s="634"/>
    </row>
    <row r="117" spans="1:29" ht="15" thickBot="1" x14ac:dyDescent="0.4">
      <c r="A117" s="1433"/>
      <c r="B117" s="459"/>
      <c r="C117" s="1351"/>
      <c r="D117" s="1349"/>
      <c r="E117" s="1349"/>
      <c r="F117" s="1349"/>
      <c r="G117" s="653"/>
      <c r="H117" s="459"/>
      <c r="I117" s="459"/>
      <c r="J117" s="1350"/>
      <c r="K117" s="1350"/>
      <c r="L117" s="1350"/>
      <c r="M117" s="1351"/>
      <c r="N117" s="459"/>
      <c r="O117" s="653"/>
      <c r="P117" s="459"/>
      <c r="Q117" s="459"/>
      <c r="R117" s="1351"/>
      <c r="S117" s="459"/>
      <c r="T117" s="1351"/>
      <c r="U117" s="1351"/>
      <c r="V117" s="1351"/>
      <c r="W117" s="1351"/>
      <c r="X117" s="459"/>
      <c r="Y117" s="1351"/>
      <c r="Z117" s="459"/>
      <c r="AA117" s="459"/>
      <c r="AB117" s="459"/>
      <c r="AC117" s="655"/>
    </row>
    <row r="118" spans="1:29" ht="15" thickBot="1" x14ac:dyDescent="0.4">
      <c r="A118" s="1370"/>
      <c r="B118" s="1371"/>
      <c r="C118" s="1372"/>
      <c r="D118" s="1373"/>
      <c r="E118" s="1373"/>
      <c r="F118" s="1439"/>
      <c r="G118" s="1440"/>
      <c r="H118" s="1441"/>
      <c r="I118" s="1441"/>
      <c r="J118" s="1441"/>
      <c r="K118" s="1441"/>
      <c r="L118" s="1441"/>
      <c r="M118" s="1442"/>
      <c r="N118" s="1441"/>
      <c r="O118" s="1440"/>
      <c r="P118" s="1441"/>
      <c r="Q118" s="1441"/>
      <c r="R118" s="1443"/>
      <c r="S118" s="1441"/>
      <c r="T118" s="1443"/>
      <c r="U118" s="1443"/>
      <c r="V118" s="1443"/>
      <c r="W118" s="1443"/>
      <c r="X118" s="1453"/>
      <c r="Y118" s="1443"/>
      <c r="Z118" s="1441"/>
      <c r="AA118" s="1441"/>
      <c r="AB118" s="1441"/>
      <c r="AC118" s="1377"/>
    </row>
    <row r="119" spans="1:29" ht="18" thickBot="1" x14ac:dyDescent="0.4">
      <c r="A119" s="1378"/>
      <c r="B119" s="750" t="s">
        <v>79</v>
      </c>
      <c r="C119" s="1379"/>
      <c r="D119" s="753" t="s">
        <v>9</v>
      </c>
      <c r="E119" s="1380"/>
      <c r="F119" s="791" t="s">
        <v>10</v>
      </c>
      <c r="G119" s="792"/>
      <c r="H119" s="793"/>
      <c r="I119" s="1381"/>
      <c r="J119" s="718" t="s">
        <v>11</v>
      </c>
      <c r="K119" s="719"/>
      <c r="L119" s="720"/>
      <c r="M119" s="1382"/>
      <c r="N119" s="696" t="s">
        <v>104</v>
      </c>
      <c r="O119" s="1313"/>
      <c r="P119" s="712" t="s">
        <v>13</v>
      </c>
      <c r="Q119" s="713"/>
      <c r="R119" s="714"/>
      <c r="S119" s="1381"/>
      <c r="T119" s="702" t="s">
        <v>14</v>
      </c>
      <c r="U119" s="1383"/>
      <c r="V119" s="702" t="s">
        <v>15</v>
      </c>
      <c r="W119" s="1382"/>
      <c r="X119" s="702" t="s">
        <v>16</v>
      </c>
      <c r="Y119" s="1382"/>
      <c r="Z119" s="696" t="s">
        <v>17</v>
      </c>
      <c r="AA119" s="1384"/>
      <c r="AB119" s="696" t="s">
        <v>18</v>
      </c>
      <c r="AC119" s="1385"/>
    </row>
    <row r="120" spans="1:29" ht="18" thickBot="1" x14ac:dyDescent="0.4">
      <c r="A120" s="1387"/>
      <c r="B120" s="751"/>
      <c r="C120" s="1379"/>
      <c r="D120" s="754"/>
      <c r="E120" s="1380"/>
      <c r="F120" s="794"/>
      <c r="G120" s="795"/>
      <c r="H120" s="796"/>
      <c r="I120" s="1381"/>
      <c r="J120" s="694" t="s">
        <v>19</v>
      </c>
      <c r="K120" s="694" t="s">
        <v>20</v>
      </c>
      <c r="L120" s="699" t="s">
        <v>21</v>
      </c>
      <c r="M120" s="1382"/>
      <c r="N120" s="697"/>
      <c r="O120" s="1313"/>
      <c r="P120" s="740"/>
      <c r="Q120" s="741"/>
      <c r="R120" s="742"/>
      <c r="S120" s="1381"/>
      <c r="T120" s="703"/>
      <c r="U120" s="1383"/>
      <c r="V120" s="703"/>
      <c r="W120" s="1382"/>
      <c r="X120" s="703"/>
      <c r="Y120" s="1382"/>
      <c r="Z120" s="697"/>
      <c r="AA120" s="1384"/>
      <c r="AB120" s="697"/>
      <c r="AC120" s="1388"/>
    </row>
    <row r="121" spans="1:29" ht="15.5" thickBot="1" x14ac:dyDescent="0.4">
      <c r="A121" s="1378"/>
      <c r="B121" s="751"/>
      <c r="C121" s="1383"/>
      <c r="D121" s="755"/>
      <c r="E121" s="1380"/>
      <c r="F121" s="710" t="s">
        <v>22</v>
      </c>
      <c r="G121" s="721" t="s">
        <v>23</v>
      </c>
      <c r="H121" s="749" t="s">
        <v>24</v>
      </c>
      <c r="I121" s="1381"/>
      <c r="J121" s="695"/>
      <c r="K121" s="695"/>
      <c r="L121" s="700"/>
      <c r="M121" s="1383"/>
      <c r="N121" s="697"/>
      <c r="O121" s="1313"/>
      <c r="P121" s="744" t="s">
        <v>25</v>
      </c>
      <c r="Q121" s="697" t="s">
        <v>26</v>
      </c>
      <c r="R121" s="697" t="s">
        <v>27</v>
      </c>
      <c r="S121" s="1381"/>
      <c r="T121" s="704"/>
      <c r="U121" s="1383"/>
      <c r="V121" s="704"/>
      <c r="W121" s="1383"/>
      <c r="X121" s="704"/>
      <c r="Y121" s="1383"/>
      <c r="Z121" s="698"/>
      <c r="AA121" s="1384"/>
      <c r="AB121" s="698"/>
      <c r="AC121" s="1385"/>
    </row>
    <row r="122" spans="1:29" ht="32.5" customHeight="1" x14ac:dyDescent="0.35">
      <c r="A122" s="1378"/>
      <c r="B122" s="751"/>
      <c r="C122" s="1389"/>
      <c r="D122" s="133" t="s">
        <v>28</v>
      </c>
      <c r="E122" s="1390"/>
      <c r="F122" s="710"/>
      <c r="G122" s="721"/>
      <c r="H122" s="749"/>
      <c r="I122" s="1381"/>
      <c r="J122" s="695"/>
      <c r="K122" s="695"/>
      <c r="L122" s="700"/>
      <c r="M122" s="1389"/>
      <c r="N122" s="697"/>
      <c r="O122" s="1391"/>
      <c r="P122" s="744"/>
      <c r="Q122" s="697"/>
      <c r="R122" s="697"/>
      <c r="S122" s="1381"/>
      <c r="T122" s="705" t="s">
        <v>29</v>
      </c>
      <c r="U122" s="1392"/>
      <c r="V122" s="705" t="s">
        <v>29</v>
      </c>
      <c r="W122" s="1389"/>
      <c r="X122" s="705" t="s">
        <v>29</v>
      </c>
      <c r="Y122" s="1389"/>
      <c r="Z122" s="319" t="s">
        <v>30</v>
      </c>
      <c r="AA122" s="1389"/>
      <c r="AB122" s="319" t="s">
        <v>30</v>
      </c>
      <c r="AC122" s="1385"/>
    </row>
    <row r="123" spans="1:29" ht="18" thickBot="1" x14ac:dyDescent="0.4">
      <c r="A123" s="1393"/>
      <c r="B123" s="751"/>
      <c r="C123" s="1394"/>
      <c r="D123" s="1390"/>
      <c r="E123" s="1390"/>
      <c r="F123" s="711"/>
      <c r="G123" s="722"/>
      <c r="H123" s="359" t="s">
        <v>31</v>
      </c>
      <c r="I123" s="1381"/>
      <c r="J123" s="320" t="s">
        <v>80</v>
      </c>
      <c r="K123" s="321" t="s">
        <v>33</v>
      </c>
      <c r="L123" s="701"/>
      <c r="M123" s="1392"/>
      <c r="N123" s="743"/>
      <c r="O123" s="1391"/>
      <c r="P123" s="745"/>
      <c r="Q123" s="743"/>
      <c r="R123" s="743"/>
      <c r="S123" s="1391"/>
      <c r="T123" s="706"/>
      <c r="U123" s="1392"/>
      <c r="V123" s="706"/>
      <c r="W123" s="1392"/>
      <c r="X123" s="706"/>
      <c r="Y123" s="1392"/>
      <c r="Z123" s="322" t="s">
        <v>34</v>
      </c>
      <c r="AA123" s="1395"/>
      <c r="AB123" s="322" t="s">
        <v>34</v>
      </c>
      <c r="AC123" s="1396"/>
    </row>
    <row r="124" spans="1:29" ht="15.5" x14ac:dyDescent="0.35">
      <c r="A124" s="1398"/>
      <c r="B124" s="751"/>
      <c r="C124" s="1399"/>
      <c r="D124" s="1400"/>
      <c r="E124" s="1400"/>
      <c r="F124" s="1401"/>
      <c r="G124" s="1402"/>
      <c r="H124" s="1402"/>
      <c r="I124" s="1403"/>
      <c r="J124" s="1403"/>
      <c r="K124" s="1403"/>
      <c r="L124" s="1403"/>
      <c r="M124" s="1404"/>
      <c r="N124" s="1402"/>
      <c r="O124" s="1402"/>
      <c r="P124" s="1405" t="s">
        <v>35</v>
      </c>
      <c r="Q124" s="1405" t="s">
        <v>35</v>
      </c>
      <c r="R124" s="1404"/>
      <c r="S124" s="1403"/>
      <c r="T124" s="1404"/>
      <c r="U124" s="1404"/>
      <c r="V124" s="1404"/>
      <c r="W124" s="1404"/>
      <c r="X124" s="1403"/>
      <c r="Y124" s="1404"/>
      <c r="Z124" s="1403"/>
      <c r="AA124" s="1403"/>
      <c r="AB124" s="1403"/>
      <c r="AC124" s="1406"/>
    </row>
    <row r="125" spans="1:29" ht="17.5" x14ac:dyDescent="0.35">
      <c r="A125" s="1408"/>
      <c r="B125" s="751"/>
      <c r="C125" s="1409"/>
      <c r="D125" s="403" t="s">
        <v>145</v>
      </c>
      <c r="E125" s="1380"/>
      <c r="F125" s="388"/>
      <c r="G125" s="388"/>
      <c r="H125" s="395"/>
      <c r="I125" s="389"/>
      <c r="J125" s="401"/>
      <c r="K125" s="390"/>
      <c r="L125" s="391" t="s">
        <v>35</v>
      </c>
      <c r="M125" s="392"/>
      <c r="N125" s="396"/>
      <c r="O125" s="389"/>
      <c r="P125" s="396"/>
      <c r="Q125" s="397"/>
      <c r="R125" s="393" t="str">
        <f>IF(P125&lt;=0.05*N125,"0K","NON AMMISSIBILE")</f>
        <v>0K</v>
      </c>
      <c r="S125" s="394"/>
      <c r="T125" s="398">
        <f t="shared" ref="T125:T144" si="12">P125+N125</f>
        <v>0</v>
      </c>
      <c r="U125" s="392"/>
      <c r="V125" s="396">
        <v>0</v>
      </c>
      <c r="W125" s="392"/>
      <c r="X125" s="398">
        <f>T125+V125</f>
        <v>0</v>
      </c>
      <c r="Y125" s="392"/>
      <c r="Z125" s="399"/>
      <c r="AA125" s="400"/>
      <c r="AB125" s="399"/>
      <c r="AC125" s="1410"/>
    </row>
    <row r="126" spans="1:29" ht="17.5" x14ac:dyDescent="0.35">
      <c r="A126" s="1408"/>
      <c r="B126" s="751"/>
      <c r="C126" s="1409"/>
      <c r="D126" s="403" t="s">
        <v>146</v>
      </c>
      <c r="E126" s="1380"/>
      <c r="F126" s="388"/>
      <c r="G126" s="388"/>
      <c r="H126" s="395"/>
      <c r="I126" s="389"/>
      <c r="J126" s="401" t="s">
        <v>35</v>
      </c>
      <c r="K126" s="390" t="s">
        <v>35</v>
      </c>
      <c r="L126" s="391" t="s">
        <v>35</v>
      </c>
      <c r="M126" s="392"/>
      <c r="N126" s="396">
        <v>0</v>
      </c>
      <c r="O126" s="389"/>
      <c r="P126" s="396">
        <v>0</v>
      </c>
      <c r="Q126" s="397"/>
      <c r="R126" s="393" t="str">
        <f t="shared" ref="R126:R144" si="13">IF(P126&lt;=0.05*N126,"0K","NON AMMISSIBILE")</f>
        <v>0K</v>
      </c>
      <c r="S126" s="394"/>
      <c r="T126" s="398">
        <f t="shared" si="12"/>
        <v>0</v>
      </c>
      <c r="U126" s="392"/>
      <c r="V126" s="396">
        <v>0</v>
      </c>
      <c r="W126" s="392"/>
      <c r="X126" s="398">
        <f t="shared" ref="X126:X144" si="14">T126+V126</f>
        <v>0</v>
      </c>
      <c r="Y126" s="392"/>
      <c r="Z126" s="399"/>
      <c r="AA126" s="400"/>
      <c r="AB126" s="399"/>
      <c r="AC126" s="1410"/>
    </row>
    <row r="127" spans="1:29" ht="17.5" x14ac:dyDescent="0.35">
      <c r="A127" s="1408"/>
      <c r="B127" s="751"/>
      <c r="C127" s="1409"/>
      <c r="D127" s="403" t="s">
        <v>147</v>
      </c>
      <c r="E127" s="1380"/>
      <c r="F127" s="388"/>
      <c r="G127" s="388"/>
      <c r="H127" s="395"/>
      <c r="I127" s="389"/>
      <c r="J127" s="401" t="s">
        <v>35</v>
      </c>
      <c r="K127" s="390" t="s">
        <v>35</v>
      </c>
      <c r="L127" s="391" t="s">
        <v>35</v>
      </c>
      <c r="M127" s="392"/>
      <c r="N127" s="396">
        <v>0</v>
      </c>
      <c r="O127" s="389"/>
      <c r="P127" s="396">
        <v>0</v>
      </c>
      <c r="Q127" s="397"/>
      <c r="R127" s="393" t="str">
        <f t="shared" si="13"/>
        <v>0K</v>
      </c>
      <c r="S127" s="394"/>
      <c r="T127" s="398">
        <f t="shared" si="12"/>
        <v>0</v>
      </c>
      <c r="U127" s="392"/>
      <c r="V127" s="396">
        <v>0</v>
      </c>
      <c r="W127" s="392"/>
      <c r="X127" s="398">
        <f t="shared" si="14"/>
        <v>0</v>
      </c>
      <c r="Y127" s="392"/>
      <c r="Z127" s="399"/>
      <c r="AA127" s="400"/>
      <c r="AB127" s="399"/>
      <c r="AC127" s="1410"/>
    </row>
    <row r="128" spans="1:29" ht="17.5" x14ac:dyDescent="0.35">
      <c r="A128" s="1408"/>
      <c r="B128" s="751"/>
      <c r="C128" s="1409"/>
      <c r="D128" s="403" t="s">
        <v>148</v>
      </c>
      <c r="E128" s="1380"/>
      <c r="F128" s="388"/>
      <c r="G128" s="388"/>
      <c r="H128" s="395"/>
      <c r="I128" s="389"/>
      <c r="J128" s="401" t="s">
        <v>35</v>
      </c>
      <c r="K128" s="390" t="s">
        <v>35</v>
      </c>
      <c r="L128" s="391" t="s">
        <v>35</v>
      </c>
      <c r="M128" s="392"/>
      <c r="N128" s="396">
        <v>0</v>
      </c>
      <c r="O128" s="389"/>
      <c r="P128" s="396">
        <v>0</v>
      </c>
      <c r="Q128" s="397"/>
      <c r="R128" s="393" t="str">
        <f t="shared" si="13"/>
        <v>0K</v>
      </c>
      <c r="S128" s="394"/>
      <c r="T128" s="398">
        <f t="shared" si="12"/>
        <v>0</v>
      </c>
      <c r="U128" s="392"/>
      <c r="V128" s="396">
        <v>0</v>
      </c>
      <c r="W128" s="392"/>
      <c r="X128" s="398">
        <f t="shared" si="14"/>
        <v>0</v>
      </c>
      <c r="Y128" s="392"/>
      <c r="Z128" s="399"/>
      <c r="AA128" s="400"/>
      <c r="AB128" s="399"/>
      <c r="AC128" s="1410"/>
    </row>
    <row r="129" spans="1:29" ht="17.5" x14ac:dyDescent="0.35">
      <c r="A129" s="1408"/>
      <c r="B129" s="751"/>
      <c r="C129" s="1409"/>
      <c r="D129" s="403" t="s">
        <v>149</v>
      </c>
      <c r="E129" s="1380"/>
      <c r="F129" s="388"/>
      <c r="G129" s="388"/>
      <c r="H129" s="395"/>
      <c r="I129" s="389"/>
      <c r="J129" s="401" t="s">
        <v>35</v>
      </c>
      <c r="K129" s="390" t="s">
        <v>35</v>
      </c>
      <c r="L129" s="391" t="s">
        <v>35</v>
      </c>
      <c r="M129" s="392"/>
      <c r="N129" s="396">
        <v>0</v>
      </c>
      <c r="O129" s="389"/>
      <c r="P129" s="396">
        <v>0</v>
      </c>
      <c r="Q129" s="397"/>
      <c r="R129" s="393" t="str">
        <f t="shared" si="13"/>
        <v>0K</v>
      </c>
      <c r="S129" s="394"/>
      <c r="T129" s="398">
        <f t="shared" si="12"/>
        <v>0</v>
      </c>
      <c r="U129" s="392"/>
      <c r="V129" s="396">
        <v>0</v>
      </c>
      <c r="W129" s="392"/>
      <c r="X129" s="398">
        <f t="shared" si="14"/>
        <v>0</v>
      </c>
      <c r="Y129" s="392"/>
      <c r="Z129" s="399"/>
      <c r="AA129" s="400"/>
      <c r="AB129" s="399"/>
      <c r="AC129" s="1410"/>
    </row>
    <row r="130" spans="1:29" ht="17.5" x14ac:dyDescent="0.35">
      <c r="A130" s="1408"/>
      <c r="B130" s="751"/>
      <c r="C130" s="1409"/>
      <c r="D130" s="403" t="s">
        <v>150</v>
      </c>
      <c r="E130" s="1380"/>
      <c r="F130" s="388"/>
      <c r="G130" s="388"/>
      <c r="H130" s="395"/>
      <c r="I130" s="389"/>
      <c r="J130" s="401"/>
      <c r="K130" s="390" t="s">
        <v>35</v>
      </c>
      <c r="L130" s="391" t="s">
        <v>35</v>
      </c>
      <c r="M130" s="392"/>
      <c r="N130" s="396">
        <v>0</v>
      </c>
      <c r="O130" s="389"/>
      <c r="P130" s="396">
        <v>0</v>
      </c>
      <c r="Q130" s="397"/>
      <c r="R130" s="393" t="str">
        <f t="shared" si="13"/>
        <v>0K</v>
      </c>
      <c r="S130" s="394"/>
      <c r="T130" s="398">
        <f t="shared" si="12"/>
        <v>0</v>
      </c>
      <c r="U130" s="392"/>
      <c r="V130" s="396">
        <v>0</v>
      </c>
      <c r="W130" s="392"/>
      <c r="X130" s="398">
        <f t="shared" si="14"/>
        <v>0</v>
      </c>
      <c r="Y130" s="392"/>
      <c r="Z130" s="399"/>
      <c r="AA130" s="400"/>
      <c r="AB130" s="399"/>
      <c r="AC130" s="1410"/>
    </row>
    <row r="131" spans="1:29" ht="17.5" x14ac:dyDescent="0.35">
      <c r="A131" s="1408"/>
      <c r="B131" s="751"/>
      <c r="C131" s="1409"/>
      <c r="D131" s="403" t="s">
        <v>151</v>
      </c>
      <c r="E131" s="1380"/>
      <c r="F131" s="388"/>
      <c r="G131" s="388"/>
      <c r="H131" s="395"/>
      <c r="I131" s="389"/>
      <c r="J131" s="401" t="s">
        <v>35</v>
      </c>
      <c r="K131" s="390" t="s">
        <v>35</v>
      </c>
      <c r="L131" s="391" t="s">
        <v>35</v>
      </c>
      <c r="M131" s="392"/>
      <c r="N131" s="396">
        <v>0</v>
      </c>
      <c r="O131" s="389"/>
      <c r="P131" s="396">
        <v>0</v>
      </c>
      <c r="Q131" s="397"/>
      <c r="R131" s="393" t="str">
        <f t="shared" si="13"/>
        <v>0K</v>
      </c>
      <c r="S131" s="394"/>
      <c r="T131" s="398">
        <f t="shared" si="12"/>
        <v>0</v>
      </c>
      <c r="U131" s="392"/>
      <c r="V131" s="396">
        <v>0</v>
      </c>
      <c r="W131" s="392"/>
      <c r="X131" s="398">
        <f t="shared" si="14"/>
        <v>0</v>
      </c>
      <c r="Y131" s="392"/>
      <c r="Z131" s="399"/>
      <c r="AA131" s="400"/>
      <c r="AB131" s="399"/>
      <c r="AC131" s="1410"/>
    </row>
    <row r="132" spans="1:29" ht="17.5" x14ac:dyDescent="0.35">
      <c r="A132" s="1408"/>
      <c r="B132" s="751"/>
      <c r="C132" s="1409"/>
      <c r="D132" s="403" t="s">
        <v>152</v>
      </c>
      <c r="E132" s="1380"/>
      <c r="F132" s="388"/>
      <c r="G132" s="388"/>
      <c r="H132" s="395"/>
      <c r="I132" s="389"/>
      <c r="J132" s="402"/>
      <c r="K132" s="390" t="s">
        <v>35</v>
      </c>
      <c r="L132" s="391" t="s">
        <v>35</v>
      </c>
      <c r="M132" s="392"/>
      <c r="N132" s="396">
        <v>0</v>
      </c>
      <c r="O132" s="389"/>
      <c r="P132" s="396">
        <v>0</v>
      </c>
      <c r="Q132" s="397"/>
      <c r="R132" s="393" t="str">
        <f t="shared" si="13"/>
        <v>0K</v>
      </c>
      <c r="S132" s="394"/>
      <c r="T132" s="398">
        <f t="shared" si="12"/>
        <v>0</v>
      </c>
      <c r="U132" s="392"/>
      <c r="V132" s="396">
        <v>0</v>
      </c>
      <c r="W132" s="392"/>
      <c r="X132" s="398">
        <f t="shared" si="14"/>
        <v>0</v>
      </c>
      <c r="Y132" s="392"/>
      <c r="Z132" s="399"/>
      <c r="AA132" s="400"/>
      <c r="AB132" s="399"/>
      <c r="AC132" s="1410"/>
    </row>
    <row r="133" spans="1:29" ht="17.5" x14ac:dyDescent="0.35">
      <c r="A133" s="1408"/>
      <c r="B133" s="751"/>
      <c r="C133" s="1409"/>
      <c r="D133" s="403" t="s">
        <v>153</v>
      </c>
      <c r="E133" s="1380"/>
      <c r="F133" s="388"/>
      <c r="G133" s="388"/>
      <c r="H133" s="395"/>
      <c r="I133" s="389"/>
      <c r="J133" s="401" t="s">
        <v>35</v>
      </c>
      <c r="K133" s="390" t="s">
        <v>35</v>
      </c>
      <c r="L133" s="391" t="s">
        <v>35</v>
      </c>
      <c r="M133" s="392"/>
      <c r="N133" s="396">
        <v>0</v>
      </c>
      <c r="O133" s="389"/>
      <c r="P133" s="396">
        <v>0</v>
      </c>
      <c r="Q133" s="397"/>
      <c r="R133" s="393" t="str">
        <f t="shared" si="13"/>
        <v>0K</v>
      </c>
      <c r="S133" s="394"/>
      <c r="T133" s="398">
        <f t="shared" si="12"/>
        <v>0</v>
      </c>
      <c r="U133" s="392"/>
      <c r="V133" s="396">
        <v>0</v>
      </c>
      <c r="W133" s="392"/>
      <c r="X133" s="398">
        <f t="shared" si="14"/>
        <v>0</v>
      </c>
      <c r="Y133" s="392"/>
      <c r="Z133" s="399"/>
      <c r="AA133" s="400"/>
      <c r="AB133" s="399"/>
      <c r="AC133" s="1410"/>
    </row>
    <row r="134" spans="1:29" ht="17.5" x14ac:dyDescent="0.35">
      <c r="A134" s="1408"/>
      <c r="B134" s="751"/>
      <c r="C134" s="1409"/>
      <c r="D134" s="403" t="s">
        <v>154</v>
      </c>
      <c r="E134" s="1380"/>
      <c r="F134" s="388"/>
      <c r="G134" s="388"/>
      <c r="H134" s="395"/>
      <c r="I134" s="389"/>
      <c r="J134" s="401" t="s">
        <v>35</v>
      </c>
      <c r="K134" s="390" t="s">
        <v>35</v>
      </c>
      <c r="L134" s="391" t="s">
        <v>35</v>
      </c>
      <c r="M134" s="392"/>
      <c r="N134" s="396">
        <v>0</v>
      </c>
      <c r="O134" s="389"/>
      <c r="P134" s="396">
        <v>0</v>
      </c>
      <c r="Q134" s="397"/>
      <c r="R134" s="393" t="str">
        <f t="shared" si="13"/>
        <v>0K</v>
      </c>
      <c r="S134" s="394"/>
      <c r="T134" s="398">
        <f t="shared" si="12"/>
        <v>0</v>
      </c>
      <c r="U134" s="392"/>
      <c r="V134" s="396">
        <v>0</v>
      </c>
      <c r="W134" s="392"/>
      <c r="X134" s="398">
        <f t="shared" si="14"/>
        <v>0</v>
      </c>
      <c r="Y134" s="392"/>
      <c r="Z134" s="399"/>
      <c r="AA134" s="400"/>
      <c r="AB134" s="399"/>
      <c r="AC134" s="1410"/>
    </row>
    <row r="135" spans="1:29" ht="17.5" x14ac:dyDescent="0.35">
      <c r="A135" s="1408"/>
      <c r="B135" s="751"/>
      <c r="C135" s="1409"/>
      <c r="D135" s="403" t="s">
        <v>155</v>
      </c>
      <c r="E135" s="1380"/>
      <c r="F135" s="388"/>
      <c r="G135" s="388"/>
      <c r="H135" s="395"/>
      <c r="I135" s="389"/>
      <c r="J135" s="401" t="s">
        <v>35</v>
      </c>
      <c r="K135" s="390" t="s">
        <v>35</v>
      </c>
      <c r="L135" s="391" t="s">
        <v>35</v>
      </c>
      <c r="M135" s="392"/>
      <c r="N135" s="396">
        <v>0</v>
      </c>
      <c r="O135" s="389"/>
      <c r="P135" s="396">
        <v>0</v>
      </c>
      <c r="Q135" s="397"/>
      <c r="R135" s="393" t="str">
        <f t="shared" si="13"/>
        <v>0K</v>
      </c>
      <c r="S135" s="394"/>
      <c r="T135" s="398">
        <f t="shared" si="12"/>
        <v>0</v>
      </c>
      <c r="U135" s="392"/>
      <c r="V135" s="396">
        <v>0</v>
      </c>
      <c r="W135" s="392"/>
      <c r="X135" s="398">
        <f t="shared" si="14"/>
        <v>0</v>
      </c>
      <c r="Y135" s="392"/>
      <c r="Z135" s="399"/>
      <c r="AA135" s="400"/>
      <c r="AB135" s="399"/>
      <c r="AC135" s="1410"/>
    </row>
    <row r="136" spans="1:29" ht="17.5" x14ac:dyDescent="0.35">
      <c r="A136" s="1408"/>
      <c r="B136" s="751"/>
      <c r="C136" s="1409"/>
      <c r="D136" s="403" t="s">
        <v>156</v>
      </c>
      <c r="E136" s="1380"/>
      <c r="F136" s="388"/>
      <c r="G136" s="388"/>
      <c r="H136" s="395"/>
      <c r="I136" s="389"/>
      <c r="J136" s="401" t="s">
        <v>35</v>
      </c>
      <c r="K136" s="390" t="s">
        <v>35</v>
      </c>
      <c r="L136" s="391" t="s">
        <v>35</v>
      </c>
      <c r="M136" s="392"/>
      <c r="N136" s="396">
        <v>0</v>
      </c>
      <c r="O136" s="389"/>
      <c r="P136" s="396">
        <v>0</v>
      </c>
      <c r="Q136" s="397"/>
      <c r="R136" s="393" t="str">
        <f t="shared" si="13"/>
        <v>0K</v>
      </c>
      <c r="S136" s="394"/>
      <c r="T136" s="398">
        <f t="shared" si="12"/>
        <v>0</v>
      </c>
      <c r="U136" s="392"/>
      <c r="V136" s="396">
        <v>0</v>
      </c>
      <c r="W136" s="392"/>
      <c r="X136" s="398">
        <f t="shared" si="14"/>
        <v>0</v>
      </c>
      <c r="Y136" s="392"/>
      <c r="Z136" s="399"/>
      <c r="AA136" s="400"/>
      <c r="AB136" s="399"/>
      <c r="AC136" s="1410"/>
    </row>
    <row r="137" spans="1:29" ht="17.5" x14ac:dyDescent="0.35">
      <c r="A137" s="1408"/>
      <c r="B137" s="751"/>
      <c r="C137" s="1409"/>
      <c r="D137" s="403" t="s">
        <v>157</v>
      </c>
      <c r="E137" s="1380"/>
      <c r="F137" s="388"/>
      <c r="G137" s="388"/>
      <c r="H137" s="395"/>
      <c r="I137" s="389"/>
      <c r="J137" s="401" t="s">
        <v>35</v>
      </c>
      <c r="K137" s="390" t="s">
        <v>35</v>
      </c>
      <c r="L137" s="391" t="s">
        <v>35</v>
      </c>
      <c r="M137" s="392"/>
      <c r="N137" s="396">
        <v>0</v>
      </c>
      <c r="O137" s="389"/>
      <c r="P137" s="396">
        <v>0</v>
      </c>
      <c r="Q137" s="397"/>
      <c r="R137" s="393" t="str">
        <f t="shared" si="13"/>
        <v>0K</v>
      </c>
      <c r="S137" s="394"/>
      <c r="T137" s="398">
        <f t="shared" si="12"/>
        <v>0</v>
      </c>
      <c r="U137" s="392"/>
      <c r="V137" s="396">
        <v>0</v>
      </c>
      <c r="W137" s="392"/>
      <c r="X137" s="398">
        <f t="shared" si="14"/>
        <v>0</v>
      </c>
      <c r="Y137" s="392"/>
      <c r="Z137" s="399"/>
      <c r="AA137" s="400"/>
      <c r="AB137" s="399"/>
      <c r="AC137" s="1410"/>
    </row>
    <row r="138" spans="1:29" ht="17.5" x14ac:dyDescent="0.35">
      <c r="A138" s="1408"/>
      <c r="B138" s="751"/>
      <c r="C138" s="1409"/>
      <c r="D138" s="403" t="s">
        <v>158</v>
      </c>
      <c r="E138" s="1380"/>
      <c r="F138" s="388"/>
      <c r="G138" s="388"/>
      <c r="H138" s="395"/>
      <c r="I138" s="389"/>
      <c r="J138" s="401" t="s">
        <v>35</v>
      </c>
      <c r="K138" s="390" t="s">
        <v>35</v>
      </c>
      <c r="L138" s="391" t="s">
        <v>35</v>
      </c>
      <c r="M138" s="392"/>
      <c r="N138" s="396">
        <v>0</v>
      </c>
      <c r="O138" s="389"/>
      <c r="P138" s="396">
        <v>0</v>
      </c>
      <c r="Q138" s="397"/>
      <c r="R138" s="393" t="str">
        <f t="shared" si="13"/>
        <v>0K</v>
      </c>
      <c r="S138" s="394"/>
      <c r="T138" s="398">
        <f t="shared" si="12"/>
        <v>0</v>
      </c>
      <c r="U138" s="392"/>
      <c r="V138" s="396">
        <v>0</v>
      </c>
      <c r="W138" s="392"/>
      <c r="X138" s="398">
        <f t="shared" si="14"/>
        <v>0</v>
      </c>
      <c r="Y138" s="392"/>
      <c r="Z138" s="399"/>
      <c r="AA138" s="400"/>
      <c r="AB138" s="399"/>
      <c r="AC138" s="1410"/>
    </row>
    <row r="139" spans="1:29" ht="17.5" x14ac:dyDescent="0.35">
      <c r="A139" s="1408"/>
      <c r="B139" s="751"/>
      <c r="C139" s="1409"/>
      <c r="D139" s="403" t="s">
        <v>159</v>
      </c>
      <c r="E139" s="1380"/>
      <c r="F139" s="388"/>
      <c r="G139" s="388"/>
      <c r="H139" s="395"/>
      <c r="I139" s="389"/>
      <c r="J139" s="401" t="s">
        <v>35</v>
      </c>
      <c r="K139" s="390" t="s">
        <v>35</v>
      </c>
      <c r="L139" s="391" t="s">
        <v>35</v>
      </c>
      <c r="M139" s="392"/>
      <c r="N139" s="396">
        <v>0</v>
      </c>
      <c r="O139" s="389"/>
      <c r="P139" s="396">
        <v>0</v>
      </c>
      <c r="Q139" s="397"/>
      <c r="R139" s="393" t="str">
        <f t="shared" si="13"/>
        <v>0K</v>
      </c>
      <c r="S139" s="394"/>
      <c r="T139" s="398">
        <f t="shared" si="12"/>
        <v>0</v>
      </c>
      <c r="U139" s="392"/>
      <c r="V139" s="396">
        <v>0</v>
      </c>
      <c r="W139" s="392"/>
      <c r="X139" s="398">
        <f t="shared" si="14"/>
        <v>0</v>
      </c>
      <c r="Y139" s="392"/>
      <c r="Z139" s="399"/>
      <c r="AA139" s="400"/>
      <c r="AB139" s="399"/>
      <c r="AC139" s="1410"/>
    </row>
    <row r="140" spans="1:29" ht="17.5" x14ac:dyDescent="0.35">
      <c r="A140" s="1408"/>
      <c r="B140" s="751"/>
      <c r="C140" s="1409"/>
      <c r="D140" s="403" t="s">
        <v>160</v>
      </c>
      <c r="E140" s="1380"/>
      <c r="F140" s="388"/>
      <c r="G140" s="388"/>
      <c r="H140" s="395"/>
      <c r="I140" s="389"/>
      <c r="J140" s="401" t="s">
        <v>35</v>
      </c>
      <c r="K140" s="390" t="s">
        <v>35</v>
      </c>
      <c r="L140" s="391" t="s">
        <v>35</v>
      </c>
      <c r="M140" s="392"/>
      <c r="N140" s="396">
        <v>0</v>
      </c>
      <c r="O140" s="389"/>
      <c r="P140" s="396">
        <v>0</v>
      </c>
      <c r="Q140" s="397"/>
      <c r="R140" s="393" t="str">
        <f t="shared" si="13"/>
        <v>0K</v>
      </c>
      <c r="S140" s="394"/>
      <c r="T140" s="398">
        <f t="shared" si="12"/>
        <v>0</v>
      </c>
      <c r="U140" s="392"/>
      <c r="V140" s="396">
        <v>0</v>
      </c>
      <c r="W140" s="392"/>
      <c r="X140" s="398">
        <f t="shared" si="14"/>
        <v>0</v>
      </c>
      <c r="Y140" s="392"/>
      <c r="Z140" s="399"/>
      <c r="AA140" s="400"/>
      <c r="AB140" s="399"/>
      <c r="AC140" s="1410"/>
    </row>
    <row r="141" spans="1:29" ht="17.5" x14ac:dyDescent="0.35">
      <c r="A141" s="1408"/>
      <c r="B141" s="751"/>
      <c r="C141" s="1409"/>
      <c r="D141" s="403" t="s">
        <v>161</v>
      </c>
      <c r="E141" s="1380"/>
      <c r="F141" s="388"/>
      <c r="G141" s="388"/>
      <c r="H141" s="395"/>
      <c r="I141" s="389"/>
      <c r="J141" s="401" t="s">
        <v>35</v>
      </c>
      <c r="K141" s="390" t="s">
        <v>35</v>
      </c>
      <c r="L141" s="391" t="s">
        <v>35</v>
      </c>
      <c r="M141" s="392"/>
      <c r="N141" s="396">
        <v>0</v>
      </c>
      <c r="O141" s="389"/>
      <c r="P141" s="396">
        <v>0</v>
      </c>
      <c r="Q141" s="397"/>
      <c r="R141" s="393" t="str">
        <f t="shared" si="13"/>
        <v>0K</v>
      </c>
      <c r="S141" s="394"/>
      <c r="T141" s="398">
        <f t="shared" si="12"/>
        <v>0</v>
      </c>
      <c r="U141" s="392"/>
      <c r="V141" s="396">
        <v>0</v>
      </c>
      <c r="W141" s="392"/>
      <c r="X141" s="398">
        <f t="shared" si="14"/>
        <v>0</v>
      </c>
      <c r="Y141" s="392"/>
      <c r="Z141" s="399"/>
      <c r="AA141" s="400"/>
      <c r="AB141" s="399"/>
      <c r="AC141" s="1410"/>
    </row>
    <row r="142" spans="1:29" ht="17.5" x14ac:dyDescent="0.35">
      <c r="A142" s="1408"/>
      <c r="B142" s="751"/>
      <c r="C142" s="1409"/>
      <c r="D142" s="403" t="s">
        <v>162</v>
      </c>
      <c r="E142" s="1380"/>
      <c r="F142" s="388"/>
      <c r="G142" s="388"/>
      <c r="H142" s="395"/>
      <c r="I142" s="389"/>
      <c r="J142" s="401" t="s">
        <v>35</v>
      </c>
      <c r="K142" s="390" t="s">
        <v>35</v>
      </c>
      <c r="L142" s="391" t="s">
        <v>35</v>
      </c>
      <c r="M142" s="392"/>
      <c r="N142" s="396">
        <v>0</v>
      </c>
      <c r="O142" s="389"/>
      <c r="P142" s="396">
        <v>0</v>
      </c>
      <c r="Q142" s="397"/>
      <c r="R142" s="393" t="str">
        <f t="shared" si="13"/>
        <v>0K</v>
      </c>
      <c r="S142" s="394"/>
      <c r="T142" s="398">
        <f t="shared" si="12"/>
        <v>0</v>
      </c>
      <c r="U142" s="392"/>
      <c r="V142" s="396">
        <v>0</v>
      </c>
      <c r="W142" s="392"/>
      <c r="X142" s="398">
        <f t="shared" si="14"/>
        <v>0</v>
      </c>
      <c r="Y142" s="392"/>
      <c r="Z142" s="399"/>
      <c r="AA142" s="400"/>
      <c r="AB142" s="399"/>
      <c r="AC142" s="1410"/>
    </row>
    <row r="143" spans="1:29" ht="17.5" x14ac:dyDescent="0.35">
      <c r="A143" s="1408"/>
      <c r="B143" s="751"/>
      <c r="C143" s="1409"/>
      <c r="D143" s="403" t="s">
        <v>163</v>
      </c>
      <c r="E143" s="1380"/>
      <c r="F143" s="388"/>
      <c r="G143" s="388"/>
      <c r="H143" s="395"/>
      <c r="I143" s="389"/>
      <c r="J143" s="401" t="s">
        <v>35</v>
      </c>
      <c r="K143" s="390" t="s">
        <v>35</v>
      </c>
      <c r="L143" s="391" t="s">
        <v>35</v>
      </c>
      <c r="M143" s="392"/>
      <c r="N143" s="396">
        <v>0</v>
      </c>
      <c r="O143" s="389"/>
      <c r="P143" s="396">
        <v>0</v>
      </c>
      <c r="Q143" s="397"/>
      <c r="R143" s="393" t="str">
        <f t="shared" si="13"/>
        <v>0K</v>
      </c>
      <c r="S143" s="394"/>
      <c r="T143" s="398">
        <f t="shared" si="12"/>
        <v>0</v>
      </c>
      <c r="U143" s="392"/>
      <c r="V143" s="396">
        <v>0</v>
      </c>
      <c r="W143" s="392"/>
      <c r="X143" s="398">
        <f t="shared" si="14"/>
        <v>0</v>
      </c>
      <c r="Y143" s="392"/>
      <c r="Z143" s="399"/>
      <c r="AA143" s="400"/>
      <c r="AB143" s="399"/>
      <c r="AC143" s="1410"/>
    </row>
    <row r="144" spans="1:29" ht="17.5" x14ac:dyDescent="0.35">
      <c r="A144" s="1408"/>
      <c r="B144" s="751"/>
      <c r="C144" s="1409"/>
      <c r="D144" s="403" t="s">
        <v>164</v>
      </c>
      <c r="E144" s="1380"/>
      <c r="F144" s="388"/>
      <c r="G144" s="388"/>
      <c r="H144" s="395"/>
      <c r="I144" s="389"/>
      <c r="J144" s="401" t="s">
        <v>35</v>
      </c>
      <c r="K144" s="390" t="s">
        <v>35</v>
      </c>
      <c r="L144" s="391" t="s">
        <v>35</v>
      </c>
      <c r="M144" s="392"/>
      <c r="N144" s="396">
        <v>0</v>
      </c>
      <c r="O144" s="389"/>
      <c r="P144" s="396">
        <v>0</v>
      </c>
      <c r="Q144" s="397"/>
      <c r="R144" s="393" t="str">
        <f t="shared" si="13"/>
        <v>0K</v>
      </c>
      <c r="S144" s="394"/>
      <c r="T144" s="398">
        <f t="shared" si="12"/>
        <v>0</v>
      </c>
      <c r="U144" s="392"/>
      <c r="V144" s="396">
        <v>0</v>
      </c>
      <c r="W144" s="392"/>
      <c r="X144" s="398">
        <f t="shared" si="14"/>
        <v>0</v>
      </c>
      <c r="Y144" s="392"/>
      <c r="Z144" s="399"/>
      <c r="AA144" s="400"/>
      <c r="AB144" s="399"/>
      <c r="AC144" s="1410"/>
    </row>
    <row r="145" spans="1:29" ht="18" thickBot="1" x14ac:dyDescent="0.4">
      <c r="A145" s="1408"/>
      <c r="B145" s="751"/>
      <c r="C145" s="1409"/>
      <c r="D145" s="1380"/>
      <c r="E145" s="1380"/>
      <c r="F145" s="1412"/>
      <c r="G145" s="1413"/>
      <c r="H145" s="1414"/>
      <c r="I145" s="1415"/>
      <c r="J145" s="1416"/>
      <c r="K145" s="1416"/>
      <c r="L145" s="1416"/>
      <c r="M145" s="1417"/>
      <c r="N145" s="1418"/>
      <c r="O145" s="1415"/>
      <c r="P145" s="1418"/>
      <c r="Q145" s="1418"/>
      <c r="R145" s="1417"/>
      <c r="S145" s="1419"/>
      <c r="T145" s="1420"/>
      <c r="U145" s="1417"/>
      <c r="V145" s="1420"/>
      <c r="W145" s="1417"/>
      <c r="X145" s="1421"/>
      <c r="Y145" s="1417"/>
      <c r="Z145" s="1422"/>
      <c r="AA145" s="1422"/>
      <c r="AB145" s="1422"/>
      <c r="AC145" s="1410"/>
    </row>
    <row r="146" spans="1:29" ht="18" thickBot="1" x14ac:dyDescent="0.4">
      <c r="A146" s="1408"/>
      <c r="B146" s="751"/>
      <c r="C146" s="1409"/>
      <c r="D146" s="1380"/>
      <c r="E146" s="1380"/>
      <c r="F146" s="707" t="s">
        <v>56</v>
      </c>
      <c r="G146" s="708"/>
      <c r="H146" s="708"/>
      <c r="I146" s="708"/>
      <c r="J146" s="708"/>
      <c r="K146" s="709"/>
      <c r="L146" s="339">
        <f>SUM(L125:L144)</f>
        <v>0</v>
      </c>
      <c r="M146" s="1417"/>
      <c r="N146" s="330">
        <f>SUM(N125:N144)</f>
        <v>0</v>
      </c>
      <c r="O146" s="1415"/>
      <c r="P146" s="330">
        <f>SUM(P125:P144)</f>
        <v>0</v>
      </c>
      <c r="Q146" s="330">
        <f>SUM(Q125:Q144)</f>
        <v>0</v>
      </c>
      <c r="R146" s="1417"/>
      <c r="S146" s="1419"/>
      <c r="T146" s="330">
        <f>SUM(T125:T144)</f>
        <v>0</v>
      </c>
      <c r="U146" s="1417"/>
      <c r="V146" s="330">
        <f>SUM(V125:V144)</f>
        <v>0</v>
      </c>
      <c r="W146" s="1417"/>
      <c r="X146" s="330">
        <f>SUM(X125:X144)</f>
        <v>0</v>
      </c>
      <c r="Y146" s="1417"/>
      <c r="Z146" s="1422"/>
      <c r="AA146" s="1422"/>
      <c r="AB146" s="1422"/>
      <c r="AC146" s="1410"/>
    </row>
    <row r="147" spans="1:29" ht="15.5" x14ac:dyDescent="0.35">
      <c r="A147" s="1423"/>
      <c r="B147" s="751"/>
      <c r="C147" s="1424"/>
      <c r="D147" s="1425"/>
      <c r="E147" s="1425"/>
      <c r="F147" s="1426"/>
      <c r="G147" s="1365"/>
      <c r="H147" s="1365" t="s">
        <v>35</v>
      </c>
      <c r="I147" s="1365"/>
      <c r="J147" s="1365"/>
      <c r="K147" s="1365"/>
      <c r="L147" s="1365"/>
      <c r="M147" s="1427"/>
      <c r="N147" s="1365" t="s">
        <v>35</v>
      </c>
      <c r="O147" s="1365"/>
      <c r="P147" s="1428" t="s">
        <v>35</v>
      </c>
      <c r="Q147" s="1428"/>
      <c r="R147" s="1427"/>
      <c r="S147" s="1429"/>
      <c r="T147" s="1427"/>
      <c r="U147" s="1427"/>
      <c r="V147" s="1427"/>
      <c r="W147" s="1427"/>
      <c r="X147" s="1429"/>
      <c r="Y147" s="1427"/>
      <c r="Z147" s="1429"/>
      <c r="AA147" s="1429"/>
      <c r="AB147" s="1429"/>
      <c r="AC147" s="1430"/>
    </row>
    <row r="148" spans="1:29" ht="16" thickBot="1" x14ac:dyDescent="0.4">
      <c r="A148" s="1423"/>
      <c r="B148" s="751"/>
      <c r="C148" s="1424"/>
      <c r="D148" s="1425"/>
      <c r="E148" s="1425"/>
      <c r="F148" s="102"/>
      <c r="G148" s="102"/>
      <c r="J148" s="102"/>
      <c r="K148" s="102"/>
      <c r="L148" s="102"/>
      <c r="M148" s="102"/>
      <c r="O148" s="102"/>
      <c r="R148" s="102"/>
      <c r="T148" s="102"/>
      <c r="U148" s="102"/>
      <c r="V148" s="102"/>
      <c r="W148" s="102"/>
      <c r="Y148" s="1427"/>
      <c r="Z148" s="1429"/>
      <c r="AA148" s="1429"/>
      <c r="AB148" s="1429"/>
      <c r="AC148" s="1430"/>
    </row>
    <row r="149" spans="1:29" ht="15.5" x14ac:dyDescent="0.35">
      <c r="A149" s="1285"/>
      <c r="B149" s="751"/>
      <c r="D149" s="1432"/>
      <c r="E149" s="1432"/>
      <c r="F149" s="756" t="s">
        <v>6</v>
      </c>
      <c r="G149" s="757"/>
      <c r="H149" s="757"/>
      <c r="I149" s="757"/>
      <c r="J149" s="757"/>
      <c r="K149" s="757"/>
      <c r="L149" s="757"/>
      <c r="M149" s="757"/>
      <c r="N149" s="757"/>
      <c r="O149" s="757"/>
      <c r="P149" s="757"/>
      <c r="Q149" s="757"/>
      <c r="R149" s="757"/>
      <c r="S149" s="757"/>
      <c r="T149" s="757"/>
      <c r="U149" s="757"/>
      <c r="V149" s="757"/>
      <c r="W149" s="757"/>
      <c r="X149" s="758"/>
      <c r="Y149" s="109"/>
      <c r="Z149" s="1320"/>
      <c r="AA149" s="1320"/>
      <c r="AB149" s="1320"/>
      <c r="AC149" s="634"/>
    </row>
    <row r="150" spans="1:29" ht="15.5" x14ac:dyDescent="0.35">
      <c r="A150" s="1285"/>
      <c r="B150" s="751"/>
      <c r="D150" s="1432"/>
      <c r="E150" s="1432"/>
      <c r="F150" s="759"/>
      <c r="G150" s="760"/>
      <c r="H150" s="760"/>
      <c r="I150" s="760"/>
      <c r="J150" s="760"/>
      <c r="K150" s="760"/>
      <c r="L150" s="760"/>
      <c r="M150" s="760"/>
      <c r="N150" s="760"/>
      <c r="O150" s="760"/>
      <c r="P150" s="760"/>
      <c r="Q150" s="760"/>
      <c r="R150" s="760"/>
      <c r="S150" s="760"/>
      <c r="T150" s="760"/>
      <c r="U150" s="760"/>
      <c r="V150" s="760"/>
      <c r="W150" s="760"/>
      <c r="X150" s="761"/>
      <c r="Y150" s="109"/>
      <c r="Z150" s="1320"/>
      <c r="AA150" s="1320"/>
      <c r="AB150" s="1320"/>
      <c r="AC150" s="634"/>
    </row>
    <row r="151" spans="1:29" ht="15" thickBot="1" x14ac:dyDescent="0.4">
      <c r="A151" s="1285"/>
      <c r="B151" s="752"/>
      <c r="F151" s="762"/>
      <c r="G151" s="763"/>
      <c r="H151" s="763"/>
      <c r="I151" s="763"/>
      <c r="J151" s="763"/>
      <c r="K151" s="763"/>
      <c r="L151" s="763"/>
      <c r="M151" s="763"/>
      <c r="N151" s="763"/>
      <c r="O151" s="763"/>
      <c r="P151" s="763"/>
      <c r="Q151" s="763"/>
      <c r="R151" s="763"/>
      <c r="S151" s="763"/>
      <c r="T151" s="763"/>
      <c r="U151" s="763"/>
      <c r="V151" s="763"/>
      <c r="W151" s="763"/>
      <c r="X151" s="764"/>
      <c r="Y151" s="109"/>
      <c r="Z151" s="1320"/>
      <c r="AA151" s="1320"/>
      <c r="AB151" s="1320"/>
      <c r="AC151" s="634"/>
    </row>
    <row r="152" spans="1:29" x14ac:dyDescent="0.35">
      <c r="A152" s="1285"/>
      <c r="F152" s="1317"/>
      <c r="G152" s="1318"/>
      <c r="H152" s="1320"/>
      <c r="I152" s="1320"/>
      <c r="J152" s="1319"/>
      <c r="K152" s="1319"/>
      <c r="L152" s="1319"/>
      <c r="M152" s="109"/>
      <c r="N152" s="1320"/>
      <c r="O152" s="1318"/>
      <c r="P152" s="1320"/>
      <c r="Q152" s="1320"/>
      <c r="R152" s="109"/>
      <c r="S152" s="1320"/>
      <c r="T152" s="109"/>
      <c r="U152" s="109"/>
      <c r="V152" s="109"/>
      <c r="W152" s="109"/>
      <c r="X152" s="1320"/>
      <c r="Y152" s="109"/>
      <c r="Z152" s="1320"/>
      <c r="AA152" s="1320"/>
      <c r="AB152" s="1320"/>
      <c r="AC152" s="634"/>
    </row>
    <row r="153" spans="1:29" ht="15" thickBot="1" x14ac:dyDescent="0.4">
      <c r="A153" s="1433"/>
      <c r="B153" s="459"/>
      <c r="C153" s="1351"/>
      <c r="D153" s="1349"/>
      <c r="E153" s="1349"/>
      <c r="F153" s="1434"/>
      <c r="G153" s="1435"/>
      <c r="H153" s="1436"/>
      <c r="I153" s="1436"/>
      <c r="J153" s="1437"/>
      <c r="K153" s="1437"/>
      <c r="L153" s="1437"/>
      <c r="M153" s="1438"/>
      <c r="N153" s="1436"/>
      <c r="O153" s="1435"/>
      <c r="P153" s="1436"/>
      <c r="Q153" s="1436"/>
      <c r="R153" s="1438"/>
      <c r="S153" s="1436"/>
      <c r="T153" s="1438"/>
      <c r="U153" s="1438"/>
      <c r="V153" s="1438"/>
      <c r="W153" s="1438"/>
      <c r="X153" s="1436"/>
      <c r="Y153" s="1438"/>
      <c r="Z153" s="1436"/>
      <c r="AA153" s="1436"/>
      <c r="AB153" s="1436"/>
      <c r="AC153" s="655"/>
    </row>
    <row r="154" spans="1:29" x14ac:dyDescent="0.35">
      <c r="F154" s="1317"/>
      <c r="G154" s="1318"/>
      <c r="H154" s="1320"/>
      <c r="I154" s="1320"/>
      <c r="J154" s="1319"/>
      <c r="K154" s="1319"/>
      <c r="L154" s="1319"/>
      <c r="M154" s="109"/>
      <c r="N154" s="1320"/>
      <c r="O154" s="1318"/>
      <c r="P154" s="1320"/>
      <c r="Q154" s="1320"/>
      <c r="R154" s="109"/>
      <c r="S154" s="1320"/>
      <c r="T154" s="109"/>
      <c r="U154" s="109"/>
      <c r="V154" s="109"/>
      <c r="W154" s="109"/>
      <c r="X154" s="1320"/>
      <c r="Y154" s="109"/>
      <c r="Z154" s="1320"/>
      <c r="AA154" s="1320"/>
      <c r="AB154" s="1320"/>
    </row>
  </sheetData>
  <sheetProtection algorithmName="SHA-512" hashValue="Q2bfPZnGUcMTVUu7GzHLoSltW8jNlGrMTlN8XKACR8QZudfQH5lFaF/sgsI2eTyV41K1+c7/ZExgPYvEjp3EVA==" saltValue="IANXVpIYwdpigE2t8DkjeQ==" spinCount="100000" sheet="1" objects="1" scenarios="1"/>
  <dataConsolidate/>
  <mergeCells count="87">
    <mergeCell ref="C8:F30"/>
    <mergeCell ref="J8:X30"/>
    <mergeCell ref="J120:J122"/>
    <mergeCell ref="K120:K122"/>
    <mergeCell ref="L120:L123"/>
    <mergeCell ref="X122:X123"/>
    <mergeCell ref="B32:AB32"/>
    <mergeCell ref="B34:B75"/>
    <mergeCell ref="D34:D36"/>
    <mergeCell ref="F34:H35"/>
    <mergeCell ref="J34:L34"/>
    <mergeCell ref="N34:N38"/>
    <mergeCell ref="Z34:Z36"/>
    <mergeCell ref="AB34:AB36"/>
    <mergeCell ref="J35:J37"/>
    <mergeCell ref="K35:K37"/>
    <mergeCell ref="B119:B151"/>
    <mergeCell ref="D119:D121"/>
    <mergeCell ref="F119:H120"/>
    <mergeCell ref="J119:L119"/>
    <mergeCell ref="N119:N123"/>
    <mergeCell ref="F121:F123"/>
    <mergeCell ref="G121:G123"/>
    <mergeCell ref="F146:K146"/>
    <mergeCell ref="P147:Q147"/>
    <mergeCell ref="F149:X151"/>
    <mergeCell ref="P121:P123"/>
    <mergeCell ref="Q121:Q123"/>
    <mergeCell ref="P119:R120"/>
    <mergeCell ref="T119:T121"/>
    <mergeCell ref="V119:V121"/>
    <mergeCell ref="X119:X121"/>
    <mergeCell ref="R121:R123"/>
    <mergeCell ref="T122:T123"/>
    <mergeCell ref="V122:V123"/>
    <mergeCell ref="Z119:Z121"/>
    <mergeCell ref="AB119:AB121"/>
    <mergeCell ref="H121:H122"/>
    <mergeCell ref="F73:X75"/>
    <mergeCell ref="F36:F38"/>
    <mergeCell ref="G36:G38"/>
    <mergeCell ref="H36:H37"/>
    <mergeCell ref="P36:P38"/>
    <mergeCell ref="Q36:Q38"/>
    <mergeCell ref="R36:R38"/>
    <mergeCell ref="T34:T36"/>
    <mergeCell ref="V34:V36"/>
    <mergeCell ref="X34:X36"/>
    <mergeCell ref="X37:X38"/>
    <mergeCell ref="F71:K71"/>
    <mergeCell ref="P72:Q72"/>
    <mergeCell ref="C2:X2"/>
    <mergeCell ref="C4:X4"/>
    <mergeCell ref="C6:F6"/>
    <mergeCell ref="G6:J6"/>
    <mergeCell ref="K6:M6"/>
    <mergeCell ref="N6:X6"/>
    <mergeCell ref="P110:Q110"/>
    <mergeCell ref="F112:X114"/>
    <mergeCell ref="X82:X84"/>
    <mergeCell ref="L35:L38"/>
    <mergeCell ref="T37:T38"/>
    <mergeCell ref="V37:V38"/>
    <mergeCell ref="P34:R35"/>
    <mergeCell ref="T82:T84"/>
    <mergeCell ref="V82:V84"/>
    <mergeCell ref="B82:B114"/>
    <mergeCell ref="D82:D84"/>
    <mergeCell ref="F82:H83"/>
    <mergeCell ref="J82:L82"/>
    <mergeCell ref="N82:N86"/>
    <mergeCell ref="F109:K109"/>
    <mergeCell ref="AB82:AB84"/>
    <mergeCell ref="J83:J85"/>
    <mergeCell ref="K83:K85"/>
    <mergeCell ref="L83:L86"/>
    <mergeCell ref="F84:F86"/>
    <mergeCell ref="G84:G86"/>
    <mergeCell ref="H84:H85"/>
    <mergeCell ref="P84:P86"/>
    <mergeCell ref="Q84:Q86"/>
    <mergeCell ref="R84:R86"/>
    <mergeCell ref="T85:T86"/>
    <mergeCell ref="V85:V86"/>
    <mergeCell ref="X85:X86"/>
    <mergeCell ref="P82:R83"/>
    <mergeCell ref="Z82:Z84"/>
  </mergeCells>
  <phoneticPr fontId="62" type="noConversion"/>
  <conditionalFormatting sqref="J40:L70">
    <cfRule type="containsText" dxfId="13" priority="16" operator="containsText" text="NO">
      <formula>NOT(ISERROR(SEARCH("NO",J40)))</formula>
    </cfRule>
  </conditionalFormatting>
  <conditionalFormatting sqref="J88:L108">
    <cfRule type="containsText" dxfId="12" priority="4" operator="containsText" text="NO">
      <formula>NOT(ISERROR(SEARCH("NO",J88)))</formula>
    </cfRule>
  </conditionalFormatting>
  <conditionalFormatting sqref="J125:L145">
    <cfRule type="containsText" dxfId="11" priority="1" operator="containsText" text="NO">
      <formula>NOT(ISERROR(SEARCH("NO",J125)))</formula>
    </cfRule>
  </conditionalFormatting>
  <conditionalFormatting sqref="K40:K70">
    <cfRule type="cellIs" dxfId="10" priority="17" operator="equal">
      <formula>"NO m."</formula>
    </cfRule>
  </conditionalFormatting>
  <conditionalFormatting sqref="K88:K108">
    <cfRule type="cellIs" dxfId="9" priority="5" operator="equal">
      <formula>"NO m."</formula>
    </cfRule>
  </conditionalFormatting>
  <conditionalFormatting sqref="K125:K145">
    <cfRule type="cellIs" dxfId="8" priority="2" operator="equal">
      <formula>"NO m."</formula>
    </cfRule>
  </conditionalFormatting>
  <dataValidations count="8">
    <dataValidation type="list" allowBlank="1" showInputMessage="1" showErrorMessage="1" sqref="J125:J144" xr:uid="{00000000-0002-0000-0100-000000000000}">
      <formula1>"idrogeno"</formula1>
    </dataValidation>
    <dataValidation type="list" allowBlank="1" showInputMessage="1" showErrorMessage="1" sqref="J40:J69" xr:uid="{00000000-0002-0000-0100-000001000000}">
      <formula1>"GNL,GNC,"</formula1>
    </dataValidation>
    <dataValidation type="list" allowBlank="1" showInputMessage="1" showErrorMessage="1" sqref="Z125:AB146 Z88:AB109 Z40:AB71" xr:uid="{00000000-0002-0000-0100-000002000000}">
      <formula1>"SI,-"</formula1>
      <formula2>0</formula2>
    </dataValidation>
    <dataValidation type="decimal" operator="greaterThanOrEqual" allowBlank="1" showInputMessage="1" showErrorMessage="1" sqref="T71 V146 V71 X71 X109 T109 N88:N109 Q70:Q71 V109 X146 T146 N125:N146 Q108:Q109 Q145:Q146 P88:P109 P125:P146 P40:P71 N40:N71" xr:uid="{00000000-0002-0000-0100-000003000000}">
      <formula1>0</formula1>
      <formula2>0</formula2>
    </dataValidation>
    <dataValidation type="list" allowBlank="1" showInputMessage="1" showErrorMessage="1" sqref="J88:J107" xr:uid="{00000000-0002-0000-0100-000004000000}">
      <formula1>"elettrico"</formula1>
    </dataValidation>
    <dataValidation type="date" operator="greaterThanOrEqual" allowBlank="1" showInputMessage="1" showErrorMessage="1" prompt="data successiva al 06/05/2021" sqref="H125:H144 H88:H107 H40:H69" xr:uid="{00000000-0002-0000-0100-000005000000}">
      <formula1>44322</formula1>
    </dataValidation>
    <dataValidation type="list" allowBlank="1" showInputMessage="1" showErrorMessage="1" sqref="F125:F144 F88:F107 F40:F69" xr:uid="{00000000-0002-0000-0100-000006000000}">
      <formula1>$G$8:$G$30</formula1>
    </dataValidation>
    <dataValidation operator="greaterThanOrEqual" allowBlank="1" showInputMessage="1" showErrorMessage="1" sqref="Q125:Q144 Q88:Q107 Q40:Q69" xr:uid="{3569FA21-5FF5-4AB0-B435-5447489B4CB3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 beneficiaria/P.A. dal menù a tendina_x000a_" xr:uid="{00000000-0002-0000-0100-000007000000}">
          <x14:formula1>
            <xm:f>'DATI EROGAZIONI'!$A$2:$A$22</xm:f>
          </x14:formula1>
          <xm:sqref>G6:J6</xm:sqref>
        </x14:dataValidation>
        <x14:dataValidation type="list" allowBlank="1" showInputMessage="1" showErrorMessage="1" xr:uid="{00000000-0002-0000-0100-000008000000}">
          <x14:formula1>
            <xm:f>'https://mitgov-my.sharepoint.com/Users/armento.s/AppData/Local/Microsoft/Windows/Temporary Internet Files/Content.Outlook/Y50012UO/faBBBio/[Anticipazione_DI_345_2016_annualita_2015_e_2016_agg._DI 19_2022_v04.3.2021.xlsx]Foglio1'!#REF!</xm:f>
          </x14:formula1>
          <x14:formula2>
            <xm:f>0</xm:f>
          </x14:formula2>
          <xm:sqref>H70 H108 H145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2" tint="-0.249977111117893"/>
  </sheetPr>
  <dimension ref="A1:AC46"/>
  <sheetViews>
    <sheetView topLeftCell="A9" workbookViewId="0">
      <selection activeCell="C31" sqref="C31"/>
    </sheetView>
  </sheetViews>
  <sheetFormatPr defaultColWidth="8.7265625" defaultRowHeight="14.5" x14ac:dyDescent="0.35"/>
  <cols>
    <col min="1" max="1" width="16" style="1" customWidth="1"/>
    <col min="2" max="2" width="26.1796875" style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2.7265625" style="1" customWidth="1"/>
    <col min="21" max="16384" width="8.7265625" style="1"/>
  </cols>
  <sheetData>
    <row r="1" spans="1:29" customFormat="1" ht="15" thickBot="1" x14ac:dyDescent="0.4">
      <c r="A1" s="88"/>
      <c r="B1" s="33"/>
      <c r="C1" s="34"/>
      <c r="D1" s="35"/>
      <c r="E1" s="35"/>
      <c r="F1" s="35"/>
      <c r="G1" s="36"/>
      <c r="H1" s="37"/>
      <c r="I1" s="33"/>
      <c r="J1" s="33"/>
      <c r="K1" s="38"/>
      <c r="L1" s="38"/>
      <c r="M1" s="38"/>
      <c r="N1" s="38"/>
      <c r="O1" s="38"/>
      <c r="P1" s="34"/>
      <c r="Q1" s="33"/>
      <c r="R1" s="36"/>
      <c r="S1" s="33"/>
      <c r="T1" s="33"/>
      <c r="U1" s="33"/>
      <c r="V1" s="34"/>
      <c r="W1" s="34"/>
      <c r="X1" s="33"/>
      <c r="Y1" s="34"/>
      <c r="Z1" s="34"/>
      <c r="AA1" s="34"/>
      <c r="AB1" s="34"/>
      <c r="AC1" s="33"/>
    </row>
    <row r="2" spans="1:29" customFormat="1" ht="36.75" customHeight="1" thickBot="1" x14ac:dyDescent="0.4">
      <c r="A2" s="958" t="s">
        <v>0</v>
      </c>
      <c r="B2" s="959"/>
      <c r="C2" s="959"/>
      <c r="D2" s="959"/>
      <c r="E2" s="959"/>
      <c r="F2" s="959"/>
      <c r="G2" s="959"/>
      <c r="H2" s="959"/>
      <c r="I2" s="959"/>
      <c r="J2" s="959"/>
      <c r="K2" s="959"/>
      <c r="L2" s="959"/>
      <c r="M2" s="959"/>
      <c r="N2" s="959"/>
      <c r="O2" s="959"/>
      <c r="P2" s="959"/>
      <c r="Q2" s="959"/>
      <c r="R2" s="959"/>
      <c r="S2" s="959"/>
      <c r="T2" s="959"/>
      <c r="U2" s="959"/>
      <c r="V2" s="959"/>
      <c r="W2" s="959"/>
      <c r="X2" s="960"/>
      <c r="Y2" s="103"/>
      <c r="Z2" s="103"/>
      <c r="AA2" s="103"/>
      <c r="AB2" s="103"/>
      <c r="AC2" s="103"/>
    </row>
    <row r="3" spans="1:29" customFormat="1" ht="23" thickBot="1" x14ac:dyDescent="0.4">
      <c r="A3" s="80"/>
      <c r="B3" s="1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customFormat="1" ht="18" thickBot="1" x14ac:dyDescent="0.4">
      <c r="A4" s="816" t="s">
        <v>533</v>
      </c>
      <c r="B4" s="817"/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17"/>
      <c r="O4" s="817"/>
      <c r="P4" s="817"/>
      <c r="Q4" s="817"/>
      <c r="R4" s="870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</row>
    <row r="5" spans="1:29" customFormat="1" ht="18" thickBot="1" x14ac:dyDescent="0.4">
      <c r="A5" s="270"/>
      <c r="B5" s="62"/>
      <c r="C5" s="62"/>
      <c r="D5" s="62"/>
      <c r="E5" s="62"/>
      <c r="F5" s="62"/>
      <c r="G5" s="62"/>
      <c r="H5" s="62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</row>
    <row r="6" spans="1:29" customFormat="1" ht="28" thickBot="1" x14ac:dyDescent="0.4">
      <c r="A6" s="723" t="s">
        <v>233</v>
      </c>
      <c r="B6" s="724"/>
      <c r="C6" s="724"/>
      <c r="D6" s="1178" t="s">
        <v>534</v>
      </c>
      <c r="E6" s="1178"/>
      <c r="F6" s="1179"/>
      <c r="G6" s="29"/>
      <c r="H6" s="1206"/>
      <c r="I6" s="1206"/>
      <c r="J6" s="1206"/>
      <c r="K6" s="1206"/>
      <c r="L6" s="29"/>
      <c r="M6" s="1207" t="s">
        <v>467</v>
      </c>
      <c r="N6" s="1208"/>
      <c r="O6" s="1208"/>
      <c r="P6" s="120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</row>
    <row r="7" spans="1:29" customFormat="1" ht="15" customHeight="1" thickBot="1" x14ac:dyDescent="0.4">
      <c r="A7" s="729"/>
      <c r="B7" s="730"/>
      <c r="C7" s="730"/>
      <c r="D7" s="1180"/>
      <c r="E7" s="1180"/>
      <c r="F7" s="1181"/>
      <c r="G7" s="1"/>
      <c r="H7" s="1221"/>
      <c r="I7" s="1221"/>
      <c r="J7" s="1221"/>
      <c r="K7" s="467"/>
      <c r="L7" s="47"/>
      <c r="M7" s="1210" t="s">
        <v>468</v>
      </c>
      <c r="N7" s="1211"/>
      <c r="O7" s="1212"/>
      <c r="P7" s="269">
        <f>M44</f>
        <v>0</v>
      </c>
    </row>
    <row r="8" spans="1:29" customFormat="1" ht="12.75" customHeight="1" thickBot="1" x14ac:dyDescent="0.7">
      <c r="A8" s="24"/>
      <c r="B8" s="24"/>
      <c r="C8" s="24"/>
      <c r="D8" s="24"/>
      <c r="E8" s="25"/>
      <c r="F8" s="25"/>
      <c r="G8" s="1"/>
      <c r="H8" s="1"/>
      <c r="I8" s="25"/>
      <c r="J8" s="25"/>
      <c r="K8" s="25"/>
      <c r="L8" s="25"/>
      <c r="M8" s="80"/>
      <c r="N8" s="25"/>
      <c r="O8" s="25"/>
      <c r="P8" s="271"/>
      <c r="Q8" s="25"/>
      <c r="R8" s="25"/>
      <c r="S8" s="25"/>
      <c r="T8" s="25"/>
      <c r="U8" s="25"/>
      <c r="V8" s="26"/>
      <c r="W8" s="26"/>
      <c r="X8" s="26"/>
      <c r="Y8" s="9"/>
      <c r="Z8" s="27"/>
      <c r="AA8" s="28"/>
      <c r="AB8" s="28"/>
      <c r="AC8" s="28"/>
    </row>
    <row r="9" spans="1:29" customFormat="1" ht="38.5" customHeight="1" thickBot="1" x14ac:dyDescent="0.4">
      <c r="A9" s="1217" t="s">
        <v>169</v>
      </c>
      <c r="B9" s="1218"/>
      <c r="C9" s="1218"/>
      <c r="D9" s="1219" t="str">
        <f>'EXTRA-urbano_PIANO_INV-INFR '!G89</f>
        <v/>
      </c>
      <c r="E9" s="1219"/>
      <c r="F9" s="1220"/>
      <c r="G9" s="1"/>
      <c r="H9" s="1216"/>
      <c r="I9" s="1216"/>
      <c r="J9" s="1216"/>
      <c r="K9" s="467"/>
      <c r="L9" s="100"/>
      <c r="M9" s="1213" t="s">
        <v>470</v>
      </c>
      <c r="N9" s="1214"/>
      <c r="O9" s="1215"/>
      <c r="P9" s="269">
        <f>S44</f>
        <v>0</v>
      </c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</row>
    <row r="10" spans="1:29" customFormat="1" ht="15" thickBot="1" x14ac:dyDescent="0.4">
      <c r="G10" s="1"/>
      <c r="H10" s="1"/>
      <c r="K10" s="466"/>
      <c r="M10" s="82"/>
      <c r="N10" s="468"/>
      <c r="O10" s="468"/>
      <c r="P10" s="469"/>
    </row>
    <row r="11" spans="1:29" customFormat="1" ht="33.65" customHeight="1" thickBot="1" x14ac:dyDescent="0.4">
      <c r="A11" s="1230" t="s">
        <v>4</v>
      </c>
      <c r="B11" s="1231"/>
      <c r="C11" s="1231"/>
      <c r="D11" s="1222"/>
      <c r="E11" s="1222"/>
      <c r="F11" s="1223"/>
      <c r="G11" s="1"/>
      <c r="H11" s="1216"/>
      <c r="I11" s="1216"/>
      <c r="J11" s="1216"/>
      <c r="K11" s="467"/>
      <c r="L11" s="132"/>
      <c r="M11" s="1216"/>
      <c r="N11" s="1216"/>
      <c r="O11" s="1216"/>
      <c r="P11" s="467"/>
      <c r="Q11" s="132"/>
    </row>
    <row r="12" spans="1:29" ht="15" thickBot="1" x14ac:dyDescent="0.4"/>
    <row r="13" spans="1:29" ht="36.65" customHeight="1" thickBot="1" x14ac:dyDescent="0.4">
      <c r="A13" s="1257" t="s">
        <v>536</v>
      </c>
      <c r="B13" s="1258"/>
      <c r="C13" s="1258"/>
      <c r="D13" s="1258"/>
      <c r="E13" s="1258"/>
      <c r="F13" s="1258"/>
      <c r="G13" s="1258"/>
      <c r="H13" s="1258"/>
      <c r="I13" s="1258"/>
      <c r="J13" s="1258"/>
      <c r="K13" s="1258"/>
      <c r="L13" s="1258"/>
      <c r="M13" s="1258"/>
      <c r="N13" s="1258"/>
      <c r="O13" s="1258"/>
      <c r="P13" s="1258"/>
      <c r="Q13" s="1258"/>
      <c r="R13" s="1259"/>
      <c r="S13" s="287"/>
      <c r="T13" s="287"/>
    </row>
    <row r="14" spans="1:29" ht="15" thickBot="1" x14ac:dyDescent="0.4">
      <c r="K14" s="12"/>
    </row>
    <row r="15" spans="1:29" ht="16" customHeight="1" thickBot="1" x14ac:dyDescent="0.4">
      <c r="A15" s="1260" t="s">
        <v>472</v>
      </c>
      <c r="B15" s="1263" t="s">
        <v>473</v>
      </c>
      <c r="C15" s="1266" t="s">
        <v>474</v>
      </c>
      <c r="D15" s="1269" t="s">
        <v>475</v>
      </c>
      <c r="E15" s="1270"/>
      <c r="F15" s="1270"/>
      <c r="G15" s="1270"/>
      <c r="H15" s="1270"/>
      <c r="I15" s="1270"/>
      <c r="J15" s="1271"/>
      <c r="K15" s="1272" t="s">
        <v>476</v>
      </c>
      <c r="L15" s="1273"/>
      <c r="M15" s="1273"/>
      <c r="N15" s="1273"/>
      <c r="O15" s="1273"/>
      <c r="P15" s="1273"/>
      <c r="Q15" s="1274"/>
      <c r="R15" s="1275" t="s">
        <v>477</v>
      </c>
    </row>
    <row r="16" spans="1:29" ht="60" x14ac:dyDescent="0.35">
      <c r="A16" s="1261"/>
      <c r="B16" s="1264"/>
      <c r="C16" s="1267"/>
      <c r="D16" s="419" t="s">
        <v>478</v>
      </c>
      <c r="E16" s="420" t="s">
        <v>479</v>
      </c>
      <c r="F16" s="420" t="s">
        <v>480</v>
      </c>
      <c r="G16" s="420" t="s">
        <v>481</v>
      </c>
      <c r="H16" s="420" t="s">
        <v>475</v>
      </c>
      <c r="I16" s="420" t="s">
        <v>482</v>
      </c>
      <c r="J16" s="421" t="s">
        <v>483</v>
      </c>
      <c r="K16" s="437" t="s">
        <v>484</v>
      </c>
      <c r="L16" s="438" t="s">
        <v>485</v>
      </c>
      <c r="M16" s="438" t="s">
        <v>486</v>
      </c>
      <c r="N16" s="438" t="s">
        <v>487</v>
      </c>
      <c r="O16" s="438" t="s">
        <v>488</v>
      </c>
      <c r="P16" s="422" t="s">
        <v>482</v>
      </c>
      <c r="Q16" s="423" t="s">
        <v>483</v>
      </c>
      <c r="R16" s="1276"/>
      <c r="T16" s="1279"/>
    </row>
    <row r="17" spans="1:20" ht="15" thickBot="1" x14ac:dyDescent="0.4">
      <c r="A17" s="1262"/>
      <c r="B17" s="1265"/>
      <c r="C17" s="1268"/>
      <c r="D17" s="424" t="s">
        <v>423</v>
      </c>
      <c r="E17" s="425" t="s">
        <v>423</v>
      </c>
      <c r="F17" s="425" t="s">
        <v>423</v>
      </c>
      <c r="G17" s="425" t="s">
        <v>423</v>
      </c>
      <c r="H17" s="425" t="s">
        <v>423</v>
      </c>
      <c r="I17" s="425" t="s">
        <v>423</v>
      </c>
      <c r="J17" s="426" t="s">
        <v>423</v>
      </c>
      <c r="K17" s="424" t="s">
        <v>423</v>
      </c>
      <c r="L17" s="425" t="s">
        <v>423</v>
      </c>
      <c r="M17" s="425" t="s">
        <v>423</v>
      </c>
      <c r="N17" s="425" t="s">
        <v>423</v>
      </c>
      <c r="O17" s="425" t="s">
        <v>423</v>
      </c>
      <c r="P17" s="425" t="s">
        <v>423</v>
      </c>
      <c r="Q17" s="426" t="s">
        <v>423</v>
      </c>
      <c r="R17" s="427" t="s">
        <v>489</v>
      </c>
      <c r="T17" s="1279"/>
    </row>
    <row r="18" spans="1:20" x14ac:dyDescent="0.35">
      <c r="A18" s="251" t="s">
        <v>270</v>
      </c>
      <c r="B18" s="213"/>
      <c r="C18" s="308"/>
      <c r="D18" s="305"/>
      <c r="E18" s="220"/>
      <c r="F18" s="220"/>
      <c r="G18" s="220"/>
      <c r="H18" s="243">
        <f>G18+E18</f>
        <v>0</v>
      </c>
      <c r="I18" s="243">
        <f>H18*0.5%</f>
        <v>0</v>
      </c>
      <c r="J18" s="244">
        <f>H18-I18</f>
        <v>0</v>
      </c>
      <c r="K18" s="517"/>
      <c r="L18" s="518"/>
      <c r="M18" s="518"/>
      <c r="N18" s="518"/>
      <c r="O18" s="245">
        <f>N18+L18</f>
        <v>0</v>
      </c>
      <c r="P18" s="245">
        <f>O18*0.5%</f>
        <v>0</v>
      </c>
      <c r="Q18" s="246">
        <f>O18-P18</f>
        <v>0</v>
      </c>
      <c r="R18" s="299"/>
    </row>
    <row r="19" spans="1:20" x14ac:dyDescent="0.35">
      <c r="A19" s="221" t="s">
        <v>272</v>
      </c>
      <c r="B19" s="213"/>
      <c r="C19" s="309"/>
      <c r="D19" s="306"/>
      <c r="E19" s="208"/>
      <c r="F19" s="208"/>
      <c r="G19" s="208"/>
      <c r="H19" s="232">
        <f>G19+E19</f>
        <v>0</v>
      </c>
      <c r="I19" s="232">
        <f>H19*0.5%</f>
        <v>0</v>
      </c>
      <c r="J19" s="233">
        <f>H19-I19</f>
        <v>0</v>
      </c>
      <c r="K19" s="519"/>
      <c r="L19" s="520"/>
      <c r="M19" s="520"/>
      <c r="N19" s="520"/>
      <c r="O19" s="234">
        <f t="shared" ref="O19:O25" si="0">N19+L19</f>
        <v>0</v>
      </c>
      <c r="P19" s="234">
        <f t="shared" ref="P19:P25" si="1">O19*0.5%</f>
        <v>0</v>
      </c>
      <c r="Q19" s="235">
        <f t="shared" ref="Q19:Q25" si="2">O19-P19</f>
        <v>0</v>
      </c>
      <c r="R19" s="300"/>
    </row>
    <row r="20" spans="1:20" x14ac:dyDescent="0.35">
      <c r="A20" s="221" t="s">
        <v>270</v>
      </c>
      <c r="B20" s="213"/>
      <c r="C20" s="309"/>
      <c r="D20" s="306"/>
      <c r="E20" s="208"/>
      <c r="F20" s="208"/>
      <c r="G20" s="208"/>
      <c r="H20" s="232">
        <f t="shared" ref="H20:H25" si="3">G20+E20</f>
        <v>0</v>
      </c>
      <c r="I20" s="232">
        <f t="shared" ref="I20:I25" si="4">H20*0.5%</f>
        <v>0</v>
      </c>
      <c r="J20" s="233">
        <f t="shared" ref="J20:J25" si="5">H20-I20</f>
        <v>0</v>
      </c>
      <c r="K20" s="519"/>
      <c r="L20" s="520"/>
      <c r="M20" s="520"/>
      <c r="N20" s="520"/>
      <c r="O20" s="234">
        <f t="shared" si="0"/>
        <v>0</v>
      </c>
      <c r="P20" s="234">
        <f t="shared" si="1"/>
        <v>0</v>
      </c>
      <c r="Q20" s="235">
        <f t="shared" si="2"/>
        <v>0</v>
      </c>
      <c r="R20" s="300"/>
    </row>
    <row r="21" spans="1:20" x14ac:dyDescent="0.35">
      <c r="A21" s="221" t="s">
        <v>271</v>
      </c>
      <c r="B21" s="213"/>
      <c r="C21" s="309"/>
      <c r="D21" s="306"/>
      <c r="E21" s="208"/>
      <c r="F21" s="208"/>
      <c r="G21" s="208"/>
      <c r="H21" s="232">
        <f t="shared" si="3"/>
        <v>0</v>
      </c>
      <c r="I21" s="232">
        <f t="shared" si="4"/>
        <v>0</v>
      </c>
      <c r="J21" s="233">
        <f t="shared" si="5"/>
        <v>0</v>
      </c>
      <c r="K21" s="519"/>
      <c r="L21" s="520"/>
      <c r="M21" s="520"/>
      <c r="N21" s="520"/>
      <c r="O21" s="234">
        <f t="shared" si="0"/>
        <v>0</v>
      </c>
      <c r="P21" s="234">
        <f t="shared" si="1"/>
        <v>0</v>
      </c>
      <c r="Q21" s="235">
        <f t="shared" si="2"/>
        <v>0</v>
      </c>
      <c r="R21" s="300"/>
    </row>
    <row r="22" spans="1:20" x14ac:dyDescent="0.35">
      <c r="A22" s="221" t="s">
        <v>270</v>
      </c>
      <c r="B22" s="213"/>
      <c r="C22" s="309"/>
      <c r="D22" s="306"/>
      <c r="E22" s="208"/>
      <c r="F22" s="208"/>
      <c r="G22" s="208"/>
      <c r="H22" s="232">
        <f t="shared" si="3"/>
        <v>0</v>
      </c>
      <c r="I22" s="232">
        <f t="shared" si="4"/>
        <v>0</v>
      </c>
      <c r="J22" s="233">
        <f t="shared" si="5"/>
        <v>0</v>
      </c>
      <c r="K22" s="519"/>
      <c r="L22" s="520"/>
      <c r="M22" s="520"/>
      <c r="N22" s="520"/>
      <c r="O22" s="234">
        <f t="shared" si="0"/>
        <v>0</v>
      </c>
      <c r="P22" s="234">
        <f t="shared" si="1"/>
        <v>0</v>
      </c>
      <c r="Q22" s="235">
        <f t="shared" si="2"/>
        <v>0</v>
      </c>
      <c r="R22" s="300"/>
    </row>
    <row r="23" spans="1:20" x14ac:dyDescent="0.35">
      <c r="A23" s="221" t="s">
        <v>276</v>
      </c>
      <c r="B23" s="213"/>
      <c r="C23" s="309"/>
      <c r="D23" s="306"/>
      <c r="E23" s="208"/>
      <c r="F23" s="208"/>
      <c r="G23" s="208"/>
      <c r="H23" s="232">
        <f t="shared" si="3"/>
        <v>0</v>
      </c>
      <c r="I23" s="232">
        <f t="shared" si="4"/>
        <v>0</v>
      </c>
      <c r="J23" s="233">
        <f t="shared" si="5"/>
        <v>0</v>
      </c>
      <c r="K23" s="519"/>
      <c r="L23" s="520"/>
      <c r="M23" s="520"/>
      <c r="N23" s="520"/>
      <c r="O23" s="234">
        <f t="shared" si="0"/>
        <v>0</v>
      </c>
      <c r="P23" s="234">
        <f t="shared" si="1"/>
        <v>0</v>
      </c>
      <c r="Q23" s="235">
        <f t="shared" si="2"/>
        <v>0</v>
      </c>
      <c r="R23" s="300"/>
    </row>
    <row r="24" spans="1:20" x14ac:dyDescent="0.35">
      <c r="A24" s="221" t="s">
        <v>277</v>
      </c>
      <c r="B24" s="213"/>
      <c r="C24" s="309"/>
      <c r="D24" s="306"/>
      <c r="E24" s="208"/>
      <c r="F24" s="208"/>
      <c r="G24" s="208"/>
      <c r="H24" s="232">
        <f t="shared" si="3"/>
        <v>0</v>
      </c>
      <c r="I24" s="232">
        <f t="shared" si="4"/>
        <v>0</v>
      </c>
      <c r="J24" s="233">
        <f t="shared" si="5"/>
        <v>0</v>
      </c>
      <c r="K24" s="519"/>
      <c r="L24" s="520"/>
      <c r="M24" s="520"/>
      <c r="N24" s="520"/>
      <c r="O24" s="234">
        <f t="shared" si="0"/>
        <v>0</v>
      </c>
      <c r="P24" s="234">
        <f t="shared" si="1"/>
        <v>0</v>
      </c>
      <c r="Q24" s="235">
        <f t="shared" si="2"/>
        <v>0</v>
      </c>
      <c r="R24" s="300"/>
    </row>
    <row r="25" spans="1:20" ht="15" thickBot="1" x14ac:dyDescent="0.4">
      <c r="A25" s="362" t="s">
        <v>276</v>
      </c>
      <c r="B25" s="361"/>
      <c r="C25" s="310"/>
      <c r="D25" s="307"/>
      <c r="E25" s="272"/>
      <c r="F25" s="272"/>
      <c r="G25" s="272"/>
      <c r="H25" s="273">
        <f t="shared" si="3"/>
        <v>0</v>
      </c>
      <c r="I25" s="273">
        <f t="shared" si="4"/>
        <v>0</v>
      </c>
      <c r="J25" s="274">
        <f t="shared" si="5"/>
        <v>0</v>
      </c>
      <c r="K25" s="521"/>
      <c r="L25" s="522"/>
      <c r="M25" s="522"/>
      <c r="N25" s="522"/>
      <c r="O25" s="275">
        <f t="shared" si="0"/>
        <v>0</v>
      </c>
      <c r="P25" s="275">
        <f t="shared" si="1"/>
        <v>0</v>
      </c>
      <c r="Q25" s="276">
        <f t="shared" si="2"/>
        <v>0</v>
      </c>
      <c r="R25" s="301"/>
    </row>
    <row r="26" spans="1:20" ht="15" thickBot="1" x14ac:dyDescent="0.4">
      <c r="B26" s="526"/>
      <c r="C26" s="527" t="s">
        <v>56</v>
      </c>
      <c r="D26" s="528">
        <f>MAXA(D18:D25)</f>
        <v>0</v>
      </c>
      <c r="E26" s="528">
        <f t="shared" ref="E26:Q26" si="6">SUM(E18:E25)</f>
        <v>0</v>
      </c>
      <c r="F26" s="528">
        <f>MAXA(F18:F25)</f>
        <v>0</v>
      </c>
      <c r="G26" s="528">
        <f>SUM(G18:G25)</f>
        <v>0</v>
      </c>
      <c r="H26" s="528">
        <f>SUM(H18:H25)</f>
        <v>0</v>
      </c>
      <c r="I26" s="528">
        <f t="shared" si="6"/>
        <v>0</v>
      </c>
      <c r="J26" s="528">
        <f>SUM(J18:J25)</f>
        <v>0</v>
      </c>
      <c r="K26" s="528">
        <f>MAXA(K18:K25)</f>
        <v>0</v>
      </c>
      <c r="L26" s="528">
        <f t="shared" si="6"/>
        <v>0</v>
      </c>
      <c r="M26" s="528">
        <f>MAXA(M18:M25)</f>
        <v>0</v>
      </c>
      <c r="N26" s="528">
        <f t="shared" si="6"/>
        <v>0</v>
      </c>
      <c r="O26" s="528">
        <f t="shared" si="6"/>
        <v>0</v>
      </c>
      <c r="P26" s="528">
        <f t="shared" si="6"/>
        <v>0</v>
      </c>
      <c r="Q26" s="529">
        <f t="shared" si="6"/>
        <v>0</v>
      </c>
      <c r="R26" s="530"/>
    </row>
    <row r="28" spans="1:20" ht="15" thickBot="1" x14ac:dyDescent="0.4"/>
    <row r="29" spans="1:20" ht="15.75" customHeight="1" x14ac:dyDescent="0.45">
      <c r="A29" s="1250" t="s">
        <v>495</v>
      </c>
      <c r="B29" s="1251"/>
      <c r="C29" s="1251"/>
      <c r="D29" s="1251"/>
      <c r="E29" s="1251"/>
      <c r="F29" s="1251"/>
      <c r="G29" s="1251"/>
      <c r="H29" s="1251"/>
      <c r="I29" s="1251"/>
      <c r="J29" s="1251"/>
      <c r="K29" s="1251"/>
      <c r="L29" s="1251"/>
      <c r="M29" s="1251"/>
      <c r="N29" s="1251"/>
      <c r="O29" s="1251"/>
      <c r="P29" s="1251"/>
      <c r="Q29" s="1251"/>
      <c r="R29" s="1251"/>
      <c r="S29" s="1251"/>
      <c r="T29" s="1252"/>
    </row>
    <row r="30" spans="1:20" ht="78" customHeight="1" x14ac:dyDescent="0.35">
      <c r="A30" s="1253" t="s">
        <v>472</v>
      </c>
      <c r="B30" s="1255" t="s">
        <v>496</v>
      </c>
      <c r="C30" s="428" t="s">
        <v>497</v>
      </c>
      <c r="D30" s="429" t="s">
        <v>498</v>
      </c>
      <c r="E30" s="428" t="s">
        <v>499</v>
      </c>
      <c r="F30" s="430" t="s">
        <v>500</v>
      </c>
      <c r="G30" s="430" t="s">
        <v>501</v>
      </c>
      <c r="H30" s="429" t="s">
        <v>502</v>
      </c>
      <c r="I30" s="429" t="s">
        <v>500</v>
      </c>
      <c r="J30" s="1277" t="s">
        <v>503</v>
      </c>
      <c r="K30" s="431" t="s">
        <v>501</v>
      </c>
      <c r="L30" s="429" t="s">
        <v>504</v>
      </c>
      <c r="M30" s="431" t="s">
        <v>505</v>
      </c>
      <c r="N30" s="429" t="s">
        <v>506</v>
      </c>
      <c r="O30" s="431" t="s">
        <v>507</v>
      </c>
      <c r="P30" s="431" t="s">
        <v>508</v>
      </c>
      <c r="Q30" s="431" t="s">
        <v>509</v>
      </c>
      <c r="R30" s="431" t="s">
        <v>510</v>
      </c>
      <c r="S30" s="431" t="s">
        <v>511</v>
      </c>
      <c r="T30" s="432" t="s">
        <v>512</v>
      </c>
    </row>
    <row r="31" spans="1:20" ht="15" thickBot="1" x14ac:dyDescent="0.4">
      <c r="A31" s="1254"/>
      <c r="B31" s="1256"/>
      <c r="C31" s="433" t="s">
        <v>513</v>
      </c>
      <c r="D31" s="425" t="s">
        <v>423</v>
      </c>
      <c r="E31" s="433" t="s">
        <v>514</v>
      </c>
      <c r="F31" s="433" t="s">
        <v>515</v>
      </c>
      <c r="G31" s="433" t="s">
        <v>423</v>
      </c>
      <c r="H31" s="434" t="s">
        <v>514</v>
      </c>
      <c r="I31" s="433" t="s">
        <v>515</v>
      </c>
      <c r="J31" s="1278"/>
      <c r="K31" s="433" t="s">
        <v>423</v>
      </c>
      <c r="L31" s="433" t="s">
        <v>423</v>
      </c>
      <c r="M31" s="433" t="s">
        <v>423</v>
      </c>
      <c r="N31" s="433" t="s">
        <v>537</v>
      </c>
      <c r="O31" s="433" t="s">
        <v>425</v>
      </c>
      <c r="P31" s="433" t="s">
        <v>423</v>
      </c>
      <c r="Q31" s="435" t="s">
        <v>425</v>
      </c>
      <c r="R31" s="435" t="s">
        <v>489</v>
      </c>
      <c r="S31" s="433" t="s">
        <v>423</v>
      </c>
      <c r="T31" s="436" t="s">
        <v>489</v>
      </c>
    </row>
    <row r="32" spans="1:20" x14ac:dyDescent="0.35">
      <c r="A32" s="251" t="s">
        <v>271</v>
      </c>
      <c r="B32" s="267" t="str">
        <f>VLOOKUP(A32,'EXTRA-urbano_PIANO_INV-INFR '!$D$93:$H$107,2,FALSE)</f>
        <v>Categoria scorporabile (specificare)</v>
      </c>
      <c r="C32" s="266"/>
      <c r="D32" s="250"/>
      <c r="E32" s="251"/>
      <c r="F32" s="252"/>
      <c r="G32" s="253"/>
      <c r="H32" s="254"/>
      <c r="I32" s="255"/>
      <c r="J32" s="256"/>
      <c r="K32" s="242"/>
      <c r="L32" s="220"/>
      <c r="M32" s="243">
        <f>K32+L32</f>
        <v>0</v>
      </c>
      <c r="N32" s="257"/>
      <c r="O32" s="257"/>
      <c r="P32" s="212"/>
      <c r="Q32" s="213"/>
      <c r="R32" s="213"/>
      <c r="S32" s="220"/>
      <c r="T32" s="376"/>
    </row>
    <row r="33" spans="1:20" x14ac:dyDescent="0.35">
      <c r="A33" s="268" t="s">
        <v>272</v>
      </c>
      <c r="B33" s="267" t="str">
        <f>VLOOKUP(A33,'EXTRA-urbano_PIANO_INV-INFR '!$D$93:$H$107,2,FALSE)</f>
        <v>oneri per la sicurezza</v>
      </c>
      <c r="C33" s="229"/>
      <c r="D33" s="230"/>
      <c r="E33" s="222"/>
      <c r="F33" s="214"/>
      <c r="G33" s="227"/>
      <c r="H33" s="223"/>
      <c r="I33" s="209"/>
      <c r="J33" s="210"/>
      <c r="K33" s="207"/>
      <c r="L33" s="208"/>
      <c r="M33" s="243">
        <f t="shared" ref="M33:M43" si="7">K33+L33</f>
        <v>0</v>
      </c>
      <c r="N33" s="211"/>
      <c r="O33" s="211"/>
      <c r="P33" s="215"/>
      <c r="Q33" s="122"/>
      <c r="R33" s="122"/>
      <c r="S33" s="208"/>
      <c r="T33" s="376"/>
    </row>
    <row r="34" spans="1:20" x14ac:dyDescent="0.35">
      <c r="A34" s="268" t="s">
        <v>272</v>
      </c>
      <c r="B34" s="267" t="str">
        <f>VLOOKUP(A34,'EXTRA-urbano_PIANO_INV-INFR '!$D$93:$H$107,2,FALSE)</f>
        <v>oneri per la sicurezza</v>
      </c>
      <c r="C34" s="231"/>
      <c r="D34" s="227"/>
      <c r="E34" s="221"/>
      <c r="F34" s="209"/>
      <c r="G34" s="228"/>
      <c r="H34" s="224"/>
      <c r="I34" s="218"/>
      <c r="J34" s="219"/>
      <c r="K34" s="216"/>
      <c r="L34" s="220"/>
      <c r="M34" s="243">
        <f t="shared" si="7"/>
        <v>0</v>
      </c>
      <c r="N34" s="211"/>
      <c r="O34" s="122"/>
      <c r="P34" s="208"/>
      <c r="Q34" s="122"/>
      <c r="R34" s="122"/>
      <c r="S34" s="208"/>
      <c r="T34" s="377"/>
    </row>
    <row r="35" spans="1:20" x14ac:dyDescent="0.35">
      <c r="A35" s="268" t="s">
        <v>275</v>
      </c>
      <c r="B35" s="267" t="str">
        <f>VLOOKUP(A35,'EXTRA-urbano_PIANO_INV-INFR '!$D$93:$H$107,2,FALSE)</f>
        <v>SPECIFICARE______</v>
      </c>
      <c r="C35" s="231"/>
      <c r="D35" s="227"/>
      <c r="E35" s="221"/>
      <c r="F35" s="209"/>
      <c r="G35" s="228"/>
      <c r="H35" s="224"/>
      <c r="I35" s="218"/>
      <c r="J35" s="219"/>
      <c r="K35" s="216"/>
      <c r="L35" s="220"/>
      <c r="M35" s="243">
        <f t="shared" si="7"/>
        <v>0</v>
      </c>
      <c r="N35" s="211"/>
      <c r="O35" s="122"/>
      <c r="P35" s="208"/>
      <c r="Q35" s="122"/>
      <c r="R35" s="122"/>
      <c r="S35" s="208"/>
      <c r="T35" s="377"/>
    </row>
    <row r="36" spans="1:20" x14ac:dyDescent="0.35">
      <c r="A36" s="268"/>
      <c r="B36" s="267" t="e">
        <f>VLOOKUP(A36,'EXTRA-urbano_PIANO_INV-INFR '!$D$93:$H$107,2,FALSE)</f>
        <v>#N/A</v>
      </c>
      <c r="C36" s="231"/>
      <c r="D36" s="227"/>
      <c r="E36" s="221"/>
      <c r="F36" s="209"/>
      <c r="G36" s="228"/>
      <c r="H36" s="224"/>
      <c r="I36" s="218"/>
      <c r="J36" s="219"/>
      <c r="K36" s="216"/>
      <c r="L36" s="220"/>
      <c r="M36" s="243">
        <f t="shared" si="7"/>
        <v>0</v>
      </c>
      <c r="N36" s="211"/>
      <c r="O36" s="122"/>
      <c r="P36" s="208"/>
      <c r="Q36" s="122"/>
      <c r="R36" s="122"/>
      <c r="S36" s="208"/>
      <c r="T36" s="377"/>
    </row>
    <row r="37" spans="1:20" x14ac:dyDescent="0.35">
      <c r="A37" s="268"/>
      <c r="B37" s="267" t="e">
        <f>VLOOKUP(A37,'EXTRA-urbano_PIANO_INV-INFR '!$D$93:$H$107,2,FALSE)</f>
        <v>#N/A</v>
      </c>
      <c r="C37" s="231"/>
      <c r="D37" s="227"/>
      <c r="E37" s="221"/>
      <c r="F37" s="209"/>
      <c r="G37" s="228"/>
      <c r="H37" s="224"/>
      <c r="I37" s="218"/>
      <c r="J37" s="219"/>
      <c r="K37" s="216"/>
      <c r="L37" s="220"/>
      <c r="M37" s="243">
        <f t="shared" si="7"/>
        <v>0</v>
      </c>
      <c r="N37" s="211"/>
      <c r="O37" s="122"/>
      <c r="P37" s="208"/>
      <c r="Q37" s="122"/>
      <c r="R37" s="122"/>
      <c r="S37" s="208"/>
      <c r="T37" s="377"/>
    </row>
    <row r="38" spans="1:20" x14ac:dyDescent="0.35">
      <c r="A38" s="268"/>
      <c r="B38" s="267" t="e">
        <f>VLOOKUP(A38,'EXTRA-urbano_PIANO_INV-INFR '!$D$93:$H$107,2,FALSE)</f>
        <v>#N/A</v>
      </c>
      <c r="C38" s="231"/>
      <c r="D38" s="227"/>
      <c r="E38" s="221"/>
      <c r="F38" s="209"/>
      <c r="G38" s="228"/>
      <c r="H38" s="224"/>
      <c r="I38" s="218"/>
      <c r="J38" s="219"/>
      <c r="K38" s="216"/>
      <c r="L38" s="220"/>
      <c r="M38" s="243">
        <f t="shared" si="7"/>
        <v>0</v>
      </c>
      <c r="N38" s="211"/>
      <c r="O38" s="122"/>
      <c r="P38" s="208"/>
      <c r="Q38" s="122"/>
      <c r="R38" s="122"/>
      <c r="S38" s="208"/>
      <c r="T38" s="377"/>
    </row>
    <row r="39" spans="1:20" x14ac:dyDescent="0.35">
      <c r="A39" s="268"/>
      <c r="B39" s="267" t="e">
        <f>VLOOKUP(A39,'EXTRA-urbano_PIANO_INV-INFR '!$D$93:$H$107,2,FALSE)</f>
        <v>#N/A</v>
      </c>
      <c r="C39" s="231"/>
      <c r="D39" s="227"/>
      <c r="E39" s="221"/>
      <c r="F39" s="209"/>
      <c r="G39" s="228"/>
      <c r="H39" s="224"/>
      <c r="I39" s="218"/>
      <c r="J39" s="219"/>
      <c r="K39" s="216"/>
      <c r="L39" s="220"/>
      <c r="M39" s="243">
        <f t="shared" si="7"/>
        <v>0</v>
      </c>
      <c r="N39" s="211"/>
      <c r="O39" s="122"/>
      <c r="P39" s="208"/>
      <c r="Q39" s="122"/>
      <c r="R39" s="122"/>
      <c r="S39" s="208"/>
      <c r="T39" s="377"/>
    </row>
    <row r="40" spans="1:20" x14ac:dyDescent="0.35">
      <c r="A40" s="268"/>
      <c r="B40" s="267" t="e">
        <f>VLOOKUP(A40,'EXTRA-urbano_PIANO_INV-INFR '!$D$93:$H$107,2,FALSE)</f>
        <v>#N/A</v>
      </c>
      <c r="C40" s="231"/>
      <c r="D40" s="227"/>
      <c r="E40" s="221"/>
      <c r="F40" s="209"/>
      <c r="G40" s="228"/>
      <c r="H40" s="224"/>
      <c r="I40" s="218"/>
      <c r="J40" s="219"/>
      <c r="K40" s="216"/>
      <c r="L40" s="220"/>
      <c r="M40" s="243">
        <f t="shared" si="7"/>
        <v>0</v>
      </c>
      <c r="N40" s="211"/>
      <c r="O40" s="122"/>
      <c r="P40" s="208"/>
      <c r="Q40" s="122"/>
      <c r="R40" s="122"/>
      <c r="S40" s="208"/>
      <c r="T40" s="377"/>
    </row>
    <row r="41" spans="1:20" x14ac:dyDescent="0.35">
      <c r="A41" s="221"/>
      <c r="B41" s="267" t="e">
        <f>VLOOKUP(A41,'EXTRA-urbano_PIANO_INV-INFR '!$D$93:$H$107,2,FALSE)</f>
        <v>#N/A</v>
      </c>
      <c r="C41" s="231"/>
      <c r="D41" s="227"/>
      <c r="E41" s="221"/>
      <c r="F41" s="209"/>
      <c r="G41" s="228"/>
      <c r="H41" s="224"/>
      <c r="I41" s="218"/>
      <c r="J41" s="219"/>
      <c r="K41" s="216"/>
      <c r="L41" s="220"/>
      <c r="M41" s="243">
        <f t="shared" si="7"/>
        <v>0</v>
      </c>
      <c r="N41" s="211"/>
      <c r="O41" s="122"/>
      <c r="P41" s="208"/>
      <c r="Q41" s="122"/>
      <c r="R41" s="122"/>
      <c r="S41" s="208"/>
      <c r="T41" s="377"/>
    </row>
    <row r="42" spans="1:20" x14ac:dyDescent="0.35">
      <c r="A42" s="221"/>
      <c r="B42" s="267" t="e">
        <f>VLOOKUP(A42,'EXTRA-urbano_PIANO_INV-INFR '!$D$93:$H$107,2,FALSE)</f>
        <v>#N/A</v>
      </c>
      <c r="C42" s="231"/>
      <c r="D42" s="227"/>
      <c r="E42" s="221"/>
      <c r="F42" s="209"/>
      <c r="G42" s="228"/>
      <c r="H42" s="224"/>
      <c r="I42" s="218"/>
      <c r="J42" s="219"/>
      <c r="K42" s="216"/>
      <c r="L42" s="220"/>
      <c r="M42" s="243">
        <f t="shared" si="7"/>
        <v>0</v>
      </c>
      <c r="N42" s="211"/>
      <c r="O42" s="122"/>
      <c r="P42" s="208"/>
      <c r="Q42" s="122"/>
      <c r="R42" s="122"/>
      <c r="S42" s="208"/>
      <c r="T42" s="377"/>
    </row>
    <row r="43" spans="1:20" ht="15" thickBot="1" x14ac:dyDescent="0.4">
      <c r="A43" s="362"/>
      <c r="B43" s="363" t="e">
        <f>VLOOKUP(A43,'EXTRA-urbano_PIANO_INV-INFR '!$D$93:$H$107,2,FALSE)</f>
        <v>#N/A</v>
      </c>
      <c r="C43" s="502"/>
      <c r="D43" s="503"/>
      <c r="E43" s="362"/>
      <c r="F43" s="504"/>
      <c r="G43" s="505"/>
      <c r="H43" s="506"/>
      <c r="I43" s="504"/>
      <c r="J43" s="507"/>
      <c r="K43" s="508"/>
      <c r="L43" s="509"/>
      <c r="M43" s="510">
        <f t="shared" si="7"/>
        <v>0</v>
      </c>
      <c r="N43" s="511"/>
      <c r="O43" s="151"/>
      <c r="P43" s="512"/>
      <c r="Q43" s="151"/>
      <c r="R43" s="151"/>
      <c r="S43" s="512"/>
      <c r="T43" s="378"/>
    </row>
    <row r="44" spans="1:20" ht="15" thickBot="1" x14ac:dyDescent="0.4">
      <c r="C44" s="495" t="s">
        <v>350</v>
      </c>
      <c r="D44" s="496">
        <f>SUM(D32:D43)</f>
        <v>0</v>
      </c>
      <c r="E44" s="497"/>
      <c r="F44" s="497"/>
      <c r="G44" s="498">
        <f>SUM(G32:G43)</f>
        <v>0</v>
      </c>
      <c r="H44" s="499" t="s">
        <v>350</v>
      </c>
      <c r="I44" s="499"/>
      <c r="J44" s="498"/>
      <c r="K44" s="498">
        <f>SUM(K32:K43)</f>
        <v>0</v>
      </c>
      <c r="L44" s="498">
        <f t="shared" ref="L44:M44" si="8">SUM(L32:L43)</f>
        <v>0</v>
      </c>
      <c r="M44" s="498">
        <f t="shared" si="8"/>
        <v>0</v>
      </c>
      <c r="N44" s="500"/>
      <c r="O44" s="500"/>
      <c r="P44" s="498">
        <f>SUM(P32:P43)</f>
        <v>0</v>
      </c>
      <c r="Q44" s="497"/>
      <c r="R44" s="497"/>
      <c r="S44" s="498">
        <f>SUM(S32:S43)</f>
        <v>0</v>
      </c>
      <c r="T44" s="501"/>
    </row>
    <row r="45" spans="1:20" ht="15" thickBot="1" x14ac:dyDescent="0.4">
      <c r="G45" s="206"/>
    </row>
    <row r="46" spans="1:20" ht="47.25" customHeight="1" thickBot="1" x14ac:dyDescent="0.4">
      <c r="A46" s="1175" t="s">
        <v>6</v>
      </c>
      <c r="B46" s="1176"/>
      <c r="C46" s="1176"/>
      <c r="D46" s="1176"/>
      <c r="E46" s="1176"/>
      <c r="F46" s="1176"/>
      <c r="G46" s="1176"/>
      <c r="H46" s="1176"/>
      <c r="I46" s="1176"/>
      <c r="J46" s="1176"/>
      <c r="K46" s="1176"/>
      <c r="L46" s="1176"/>
      <c r="M46" s="1176"/>
      <c r="N46" s="1176"/>
      <c r="O46" s="1176"/>
      <c r="P46" s="1176"/>
      <c r="Q46" s="1176"/>
      <c r="R46" s="1176"/>
      <c r="S46" s="1176"/>
      <c r="T46" s="1177"/>
    </row>
  </sheetData>
  <sheetProtection algorithmName="SHA-512" hashValue="QSwn/UEVj7PIEbXmxBc+K4c8nb1VEiHW6rfQx3l9Z9CtjgWQFrkKtIHyUmMBVuCQ/rQE96OxOoeblcFZCanGCA==" saltValue="t2UpeF9US/7O5z2Nw1EAVw==" spinCount="100000" sheet="1" objects="1" scenarios="1"/>
  <mergeCells count="29">
    <mergeCell ref="A2:X2"/>
    <mergeCell ref="A4:R4"/>
    <mergeCell ref="A6:C7"/>
    <mergeCell ref="D6:F7"/>
    <mergeCell ref="H6:K6"/>
    <mergeCell ref="M6:P6"/>
    <mergeCell ref="H7:J7"/>
    <mergeCell ref="M7:O7"/>
    <mergeCell ref="A9:C9"/>
    <mergeCell ref="D9:F9"/>
    <mergeCell ref="H9:J9"/>
    <mergeCell ref="M9:O9"/>
    <mergeCell ref="A11:C11"/>
    <mergeCell ref="D11:F11"/>
    <mergeCell ref="H11:J11"/>
    <mergeCell ref="M11:O11"/>
    <mergeCell ref="A46:T46"/>
    <mergeCell ref="A13:R13"/>
    <mergeCell ref="A15:A17"/>
    <mergeCell ref="B15:B17"/>
    <mergeCell ref="C15:C17"/>
    <mergeCell ref="D15:J15"/>
    <mergeCell ref="K15:Q15"/>
    <mergeCell ref="R15:R16"/>
    <mergeCell ref="T16:T17"/>
    <mergeCell ref="A29:T29"/>
    <mergeCell ref="A30:A31"/>
    <mergeCell ref="B30:B31"/>
    <mergeCell ref="J30:J31"/>
  </mergeCells>
  <dataValidations count="5">
    <dataValidation type="list" allowBlank="1" showInputMessage="1" showErrorMessage="1" sqref="N32:N43" xr:uid="{00000000-0002-0000-1300-000000000000}">
      <formula1>$B$18:$B$25</formula1>
    </dataValidation>
    <dataValidation type="list" allowBlank="1" showInputMessage="1" showErrorMessage="1" sqref="R18:R25 T32:T43" xr:uid="{00000000-0002-0000-1300-000001000000}">
      <formula1>"si"</formula1>
    </dataValidation>
    <dataValidation type="list" allowBlank="1" showInputMessage="1" showErrorMessage="1" sqref="R32:R43" xr:uid="{00000000-0002-0000-1300-000002000000}">
      <formula1>"si,"</formula1>
    </dataValidation>
    <dataValidation allowBlank="1" showErrorMessage="1" prompt="_x000a_" sqref="K7" xr:uid="{00000000-0002-0000-1300-000003000000}"/>
    <dataValidation allowBlank="1" showErrorMessage="1" prompt="Scegliere il comune beneficiario dal menù a tendina_x000a_" sqref="K9:K11 P7:P9" xr:uid="{00000000-0002-0000-1300-000004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cegliere la regione/P.A. beneficiaria dal menù a tendina" xr:uid="{00000000-0002-0000-1300-000005000000}">
          <x14:formula1>
            <xm:f>'DATI EROGAZIONI'!$A$2:$A$22</xm:f>
          </x14:formula1>
          <xm:sqref>D6:F7</xm:sqref>
        </x14:dataValidation>
        <x14:dataValidation type="list" allowBlank="1" showInputMessage="1" showErrorMessage="1" prompt="Inserire riferimento voce di spesa da piano di investimento esecutivo infrastrutture_x000a__x000a_" xr:uid="{00000000-0002-0000-1300-000006000000}">
          <x14:formula1>
            <xm:f>'EXTRA-urbano_PIANO_INV-INFR '!$D$93:$D$106</xm:f>
          </x14:formula1>
          <xm:sqref>A32:A43</xm:sqref>
        </x14:dataValidation>
        <x14:dataValidation type="list" allowBlank="1" showInputMessage="1" showErrorMessage="1" xr:uid="{00000000-0002-0000-1300-000007000000}">
          <x14:formula1>
            <xm:f>'EXTRA-urbano_PIANO_INV-INFR '!$D$93:$D$106</xm:f>
          </x14:formula1>
          <xm:sqref>A18:A25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1" tint="0.14999847407452621"/>
  </sheetPr>
  <dimension ref="A1:AE59"/>
  <sheetViews>
    <sheetView topLeftCell="A18" zoomScaleNormal="100" workbookViewId="0">
      <selection activeCell="D2" sqref="D2:F23"/>
    </sheetView>
  </sheetViews>
  <sheetFormatPr defaultRowHeight="14.5" x14ac:dyDescent="0.35"/>
  <cols>
    <col min="1" max="1" width="32.81640625" bestFit="1" customWidth="1"/>
    <col min="2" max="2" width="16" customWidth="1"/>
    <col min="3" max="3" width="15.1796875" bestFit="1" customWidth="1"/>
    <col min="4" max="4" width="19" customWidth="1"/>
    <col min="5" max="6" width="16.1796875" bestFit="1" customWidth="1"/>
    <col min="7" max="7" width="19.54296875" customWidth="1"/>
    <col min="8" max="8" width="17.453125" customWidth="1"/>
    <col min="9" max="9" width="21.81640625" customWidth="1"/>
    <col min="10" max="10" width="16.453125" customWidth="1"/>
    <col min="11" max="11" width="29.81640625" customWidth="1"/>
    <col min="12" max="12" width="17.1796875" customWidth="1"/>
    <col min="13" max="13" width="24.81640625" customWidth="1"/>
    <col min="14" max="15" width="15.81640625" bestFit="1" customWidth="1"/>
    <col min="16" max="16" width="16" bestFit="1" customWidth="1"/>
    <col min="17" max="17" width="19.1796875" customWidth="1"/>
    <col min="18" max="18" width="18.54296875" customWidth="1"/>
    <col min="19" max="19" width="8.81640625" customWidth="1"/>
    <col min="20" max="20" width="13" customWidth="1"/>
  </cols>
  <sheetData>
    <row r="1" spans="1:31" x14ac:dyDescent="0.35">
      <c r="A1" s="31" t="s">
        <v>538</v>
      </c>
      <c r="B1" s="31">
        <v>2022</v>
      </c>
      <c r="C1" s="31">
        <v>2023</v>
      </c>
      <c r="D1" s="31">
        <v>2024</v>
      </c>
      <c r="E1" s="31">
        <v>2025</v>
      </c>
      <c r="F1" s="31">
        <v>2026</v>
      </c>
      <c r="G1" s="31" t="s">
        <v>350</v>
      </c>
      <c r="H1" t="s">
        <v>539</v>
      </c>
      <c r="I1" s="31" t="s">
        <v>22</v>
      </c>
    </row>
    <row r="2" spans="1:31" x14ac:dyDescent="0.35">
      <c r="A2" s="470" t="s">
        <v>540</v>
      </c>
      <c r="B2" s="472">
        <v>2914983</v>
      </c>
      <c r="C2" s="472">
        <v>3788726</v>
      </c>
      <c r="D2" s="472">
        <v>6484398</v>
      </c>
      <c r="E2" s="1454">
        <v>4502207</v>
      </c>
      <c r="F2" s="472">
        <v>5829026</v>
      </c>
      <c r="G2" s="474">
        <f>SUM(B2:F2)</f>
        <v>23519340</v>
      </c>
      <c r="H2" s="688">
        <v>5631002.4000000004</v>
      </c>
      <c r="I2" s="623" t="s">
        <v>610</v>
      </c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</row>
    <row r="3" spans="1:31" x14ac:dyDescent="0.35">
      <c r="A3" s="470" t="s">
        <v>611</v>
      </c>
      <c r="B3" s="472">
        <v>2166788</v>
      </c>
      <c r="C3" s="472">
        <v>2816266</v>
      </c>
      <c r="D3" s="472">
        <v>5546376</v>
      </c>
      <c r="E3" s="1454">
        <v>6066098</v>
      </c>
      <c r="F3" s="472">
        <v>4332878</v>
      </c>
      <c r="G3" s="474">
        <f t="shared" ref="G3:G22" si="0">SUM(B3:F3)</f>
        <v>20928406</v>
      </c>
      <c r="H3" s="688">
        <v>4185681.2</v>
      </c>
      <c r="I3" s="623" t="s">
        <v>541</v>
      </c>
      <c r="J3" s="535"/>
      <c r="K3" s="535"/>
      <c r="L3" s="535"/>
      <c r="M3" s="535"/>
      <c r="N3" s="535"/>
      <c r="O3" s="535"/>
      <c r="P3" s="535"/>
      <c r="Q3" s="535"/>
      <c r="R3" s="535"/>
      <c r="S3" s="535"/>
      <c r="T3" s="535"/>
      <c r="U3" s="535"/>
    </row>
    <row r="4" spans="1:31" x14ac:dyDescent="0.35">
      <c r="A4" s="470" t="s">
        <v>534</v>
      </c>
      <c r="B4" s="472">
        <v>3256686</v>
      </c>
      <c r="C4" s="472">
        <v>4232853</v>
      </c>
      <c r="D4" s="472">
        <v>0</v>
      </c>
      <c r="E4" s="1454">
        <v>0</v>
      </c>
      <c r="F4" s="472">
        <v>0</v>
      </c>
      <c r="G4" s="474">
        <f t="shared" si="0"/>
        <v>7489539</v>
      </c>
      <c r="H4" s="688">
        <v>6291086.8000000007</v>
      </c>
      <c r="I4" s="624" t="s">
        <v>612</v>
      </c>
      <c r="J4" s="535"/>
      <c r="K4" s="537"/>
      <c r="L4" s="535"/>
      <c r="M4" s="535"/>
      <c r="N4" s="535"/>
      <c r="O4" s="535"/>
      <c r="P4" s="535"/>
      <c r="Q4" s="535"/>
      <c r="R4" s="535"/>
      <c r="S4" s="535"/>
      <c r="T4" s="535"/>
      <c r="U4" s="535"/>
    </row>
    <row r="5" spans="1:31" x14ac:dyDescent="0.35">
      <c r="A5" s="470" t="s">
        <v>542</v>
      </c>
      <c r="B5" s="472">
        <v>6639389</v>
      </c>
      <c r="C5" s="472">
        <v>8629495</v>
      </c>
      <c r="D5" s="472">
        <v>26432670</v>
      </c>
      <c r="E5" s="1454">
        <v>5803748</v>
      </c>
      <c r="F5" s="472">
        <v>16622727</v>
      </c>
      <c r="G5" s="474">
        <f t="shared" si="0"/>
        <v>64128029</v>
      </c>
      <c r="H5" s="688">
        <v>12825605.800000001</v>
      </c>
      <c r="I5" s="536" t="s">
        <v>543</v>
      </c>
      <c r="J5" s="535"/>
      <c r="K5" s="535"/>
      <c r="L5" s="535"/>
      <c r="M5" s="535"/>
      <c r="N5" s="535"/>
      <c r="O5" s="535"/>
      <c r="P5" s="535"/>
      <c r="Q5" s="535"/>
      <c r="R5" s="535"/>
      <c r="S5" s="535"/>
      <c r="T5" s="535"/>
      <c r="U5" s="535"/>
    </row>
    <row r="6" spans="1:31" x14ac:dyDescent="0.35">
      <c r="A6" s="470" t="s">
        <v>167</v>
      </c>
      <c r="B6" s="472">
        <v>3125583</v>
      </c>
      <c r="C6" s="472">
        <v>4062453</v>
      </c>
      <c r="D6" s="472">
        <v>8000628</v>
      </c>
      <c r="E6" s="1454">
        <v>8750325</v>
      </c>
      <c r="F6" s="472">
        <v>6250160</v>
      </c>
      <c r="G6" s="474">
        <f t="shared" si="0"/>
        <v>30189149</v>
      </c>
      <c r="H6" s="688">
        <v>6037829.8000000007</v>
      </c>
      <c r="I6" s="534" t="s">
        <v>614</v>
      </c>
      <c r="J6" s="534" t="s">
        <v>613</v>
      </c>
      <c r="K6" s="534" t="s">
        <v>615</v>
      </c>
      <c r="L6" s="534" t="s">
        <v>544</v>
      </c>
      <c r="M6" s="534" t="s">
        <v>616</v>
      </c>
      <c r="N6" s="535"/>
      <c r="O6" s="535"/>
      <c r="P6" s="535"/>
      <c r="Q6" s="535"/>
      <c r="R6" s="535"/>
      <c r="S6" s="535"/>
      <c r="T6" s="535"/>
      <c r="U6" s="535"/>
    </row>
    <row r="7" spans="1:31" ht="15" thickBot="1" x14ac:dyDescent="0.4">
      <c r="A7" s="470" t="s">
        <v>545</v>
      </c>
      <c r="B7" s="472">
        <v>1278183</v>
      </c>
      <c r="C7" s="472">
        <v>1661308</v>
      </c>
      <c r="D7" s="472">
        <v>3271793</v>
      </c>
      <c r="E7" s="1454">
        <v>3578376</v>
      </c>
      <c r="F7" s="472">
        <v>2555953</v>
      </c>
      <c r="G7" s="474">
        <f t="shared" si="0"/>
        <v>12345613</v>
      </c>
      <c r="H7" s="689">
        <v>2469122.6</v>
      </c>
      <c r="I7" s="536" t="s">
        <v>546</v>
      </c>
      <c r="J7" s="535"/>
      <c r="K7" s="535"/>
      <c r="L7" s="535"/>
      <c r="M7" s="535"/>
      <c r="N7" s="535"/>
      <c r="O7" s="535"/>
      <c r="P7" s="535"/>
      <c r="Q7" s="535"/>
      <c r="R7" s="535"/>
      <c r="S7" s="535"/>
      <c r="T7" s="535"/>
      <c r="U7" s="535"/>
    </row>
    <row r="8" spans="1:31" x14ac:dyDescent="0.35">
      <c r="A8" s="470" t="s">
        <v>547</v>
      </c>
      <c r="B8" s="472">
        <v>4880876</v>
      </c>
      <c r="C8" s="472">
        <v>6343883</v>
      </c>
      <c r="D8" s="472">
        <v>12493693</v>
      </c>
      <c r="E8" s="1454">
        <v>4000000</v>
      </c>
      <c r="F8" s="472">
        <v>19424594</v>
      </c>
      <c r="G8" s="474">
        <f t="shared" si="0"/>
        <v>47143046</v>
      </c>
      <c r="H8" s="690">
        <v>9428609.2000000011</v>
      </c>
      <c r="I8" s="536" t="s">
        <v>548</v>
      </c>
      <c r="J8" s="535"/>
      <c r="K8" s="535"/>
      <c r="L8" s="535"/>
      <c r="M8" s="535"/>
      <c r="N8" s="535"/>
      <c r="O8" s="535"/>
      <c r="P8" s="535"/>
      <c r="Q8" s="535"/>
      <c r="R8" s="535"/>
      <c r="S8" s="535"/>
      <c r="T8" s="535"/>
      <c r="U8" s="535"/>
    </row>
    <row r="9" spans="1:31" ht="15" thickBot="1" x14ac:dyDescent="0.4">
      <c r="A9" s="470" t="s">
        <v>549</v>
      </c>
      <c r="B9" s="472">
        <v>1795693</v>
      </c>
      <c r="C9" s="472">
        <v>2333937</v>
      </c>
      <c r="D9" s="472">
        <v>4065363</v>
      </c>
      <c r="E9" s="1454">
        <v>3038654</v>
      </c>
      <c r="F9" s="472">
        <v>3590808</v>
      </c>
      <c r="G9" s="474">
        <f t="shared" si="0"/>
        <v>14824455</v>
      </c>
      <c r="H9" s="691">
        <v>3468820.8000000003</v>
      </c>
      <c r="I9" s="534" t="s">
        <v>550</v>
      </c>
      <c r="J9" s="534" t="s">
        <v>551</v>
      </c>
      <c r="K9" s="534" t="s">
        <v>617</v>
      </c>
      <c r="L9" s="538" t="s">
        <v>618</v>
      </c>
      <c r="M9" s="539"/>
      <c r="N9" s="535"/>
      <c r="O9" s="535"/>
      <c r="P9" s="535"/>
      <c r="Q9" s="535"/>
      <c r="R9" s="535"/>
      <c r="S9" s="535"/>
      <c r="T9" s="535"/>
      <c r="U9" s="535"/>
    </row>
    <row r="10" spans="1:31" x14ac:dyDescent="0.35">
      <c r="A10" s="470" t="s">
        <v>619</v>
      </c>
      <c r="B10" s="472">
        <v>6303518</v>
      </c>
      <c r="C10" s="472">
        <v>8192951</v>
      </c>
      <c r="D10" s="472">
        <v>14601686</v>
      </c>
      <c r="E10" s="1454">
        <v>8442702</v>
      </c>
      <c r="F10" s="472">
        <v>12605008</v>
      </c>
      <c r="G10" s="474">
        <f t="shared" si="0"/>
        <v>50145865</v>
      </c>
      <c r="H10" s="692">
        <v>12176790.600000001</v>
      </c>
      <c r="I10" s="536" t="s">
        <v>552</v>
      </c>
      <c r="J10" s="618" t="s">
        <v>553</v>
      </c>
      <c r="K10" s="618" t="s">
        <v>554</v>
      </c>
      <c r="L10" s="618" t="s">
        <v>555</v>
      </c>
      <c r="M10" s="618" t="s">
        <v>556</v>
      </c>
      <c r="N10" s="618" t="s">
        <v>557</v>
      </c>
      <c r="O10" s="618" t="s">
        <v>558</v>
      </c>
      <c r="P10" s="618" t="s">
        <v>559</v>
      </c>
      <c r="Q10" s="618" t="s">
        <v>560</v>
      </c>
      <c r="R10" s="618" t="s">
        <v>561</v>
      </c>
      <c r="S10" s="618" t="s">
        <v>562</v>
      </c>
      <c r="T10" s="618" t="s">
        <v>563</v>
      </c>
      <c r="U10" s="618" t="s">
        <v>564</v>
      </c>
      <c r="V10" s="618" t="s">
        <v>565</v>
      </c>
      <c r="W10" s="618" t="s">
        <v>566</v>
      </c>
      <c r="X10" s="618" t="s">
        <v>567</v>
      </c>
      <c r="Y10" s="618" t="s">
        <v>568</v>
      </c>
      <c r="Z10" s="618" t="s">
        <v>569</v>
      </c>
      <c r="AA10" s="618" t="s">
        <v>570</v>
      </c>
      <c r="AB10" s="618" t="s">
        <v>571</v>
      </c>
      <c r="AC10" s="618" t="s">
        <v>572</v>
      </c>
      <c r="AD10" s="618" t="s">
        <v>573</v>
      </c>
      <c r="AE10" s="623" t="s">
        <v>620</v>
      </c>
    </row>
    <row r="11" spans="1:31" x14ac:dyDescent="0.35">
      <c r="A11" s="470" t="s">
        <v>574</v>
      </c>
      <c r="B11" s="472">
        <v>1559545</v>
      </c>
      <c r="C11" s="472">
        <v>2027008</v>
      </c>
      <c r="D11" s="472">
        <v>3329656</v>
      </c>
      <c r="E11" s="1454">
        <v>1886185</v>
      </c>
      <c r="F11" s="472">
        <v>3118590</v>
      </c>
      <c r="G11" s="474">
        <f t="shared" si="0"/>
        <v>11920984</v>
      </c>
      <c r="H11" s="688">
        <v>3012645</v>
      </c>
      <c r="I11" s="534" t="s">
        <v>575</v>
      </c>
      <c r="J11" s="535"/>
      <c r="K11" s="535"/>
      <c r="L11" s="535"/>
      <c r="M11" s="535"/>
      <c r="N11" s="535"/>
      <c r="O11" s="535"/>
      <c r="P11" s="535"/>
      <c r="Q11" s="535"/>
      <c r="R11" s="535"/>
      <c r="S11" s="535"/>
      <c r="T11" s="535"/>
      <c r="U11" s="535"/>
    </row>
    <row r="12" spans="1:31" x14ac:dyDescent="0.35">
      <c r="A12" s="470" t="s">
        <v>576</v>
      </c>
      <c r="B12" s="472">
        <v>2230325</v>
      </c>
      <c r="C12" s="472">
        <v>2898847</v>
      </c>
      <c r="D12" s="472">
        <v>5709012</v>
      </c>
      <c r="E12" s="1454">
        <v>6243974</v>
      </c>
      <c r="F12" s="472">
        <v>4459930</v>
      </c>
      <c r="G12" s="474">
        <f t="shared" si="0"/>
        <v>21542088</v>
      </c>
      <c r="H12" s="688">
        <v>4308417.6000000006</v>
      </c>
      <c r="I12" s="536" t="s">
        <v>577</v>
      </c>
      <c r="J12" s="535"/>
      <c r="K12" s="535"/>
      <c r="L12" s="535"/>
      <c r="M12" s="535"/>
      <c r="N12" s="535"/>
      <c r="O12" s="535"/>
      <c r="P12" s="535"/>
      <c r="Q12" s="535"/>
      <c r="R12" s="535"/>
      <c r="S12" s="535"/>
      <c r="T12" s="535"/>
      <c r="U12" s="535"/>
    </row>
    <row r="13" spans="1:31" x14ac:dyDescent="0.35">
      <c r="A13" s="470" t="s">
        <v>578</v>
      </c>
      <c r="B13" s="472">
        <v>3024584</v>
      </c>
      <c r="C13" s="472">
        <v>3931182</v>
      </c>
      <c r="D13" s="472">
        <v>6181680</v>
      </c>
      <c r="E13" s="1454">
        <v>2625231</v>
      </c>
      <c r="F13" s="472">
        <v>6048197</v>
      </c>
      <c r="G13" s="474">
        <f t="shared" si="0"/>
        <v>21810874</v>
      </c>
      <c r="H13" s="688">
        <v>5842727.4000000004</v>
      </c>
      <c r="I13" s="536" t="s">
        <v>579</v>
      </c>
      <c r="J13" s="535"/>
      <c r="K13" s="535"/>
      <c r="L13" s="535"/>
      <c r="M13" s="535"/>
      <c r="N13" s="535"/>
      <c r="O13" s="535"/>
      <c r="P13" s="535"/>
      <c r="Q13" s="535"/>
      <c r="R13" s="535"/>
      <c r="S13" s="535"/>
      <c r="T13" s="535"/>
      <c r="U13" s="535"/>
    </row>
    <row r="14" spans="1:31" x14ac:dyDescent="0.35">
      <c r="A14" s="470" t="s">
        <v>580</v>
      </c>
      <c r="B14" s="472">
        <v>4915223</v>
      </c>
      <c r="C14" s="472">
        <v>6388524</v>
      </c>
      <c r="D14" s="472">
        <v>12581610</v>
      </c>
      <c r="E14" s="1454">
        <v>13760568</v>
      </c>
      <c r="F14" s="472">
        <v>9828864</v>
      </c>
      <c r="G14" s="474">
        <f t="shared" si="0"/>
        <v>47474789</v>
      </c>
      <c r="H14" s="688">
        <v>9494957.8000000007</v>
      </c>
      <c r="I14" s="536" t="s">
        <v>581</v>
      </c>
      <c r="J14" s="535"/>
      <c r="K14" s="535"/>
      <c r="L14" s="535"/>
      <c r="M14" s="535"/>
      <c r="N14" s="535"/>
      <c r="O14" s="535"/>
      <c r="P14" s="535"/>
      <c r="Q14" s="535"/>
      <c r="R14" s="535"/>
      <c r="S14" s="535"/>
      <c r="T14" s="535"/>
      <c r="U14" s="535"/>
    </row>
    <row r="15" spans="1:31" x14ac:dyDescent="0.35">
      <c r="A15" s="470" t="s">
        <v>582</v>
      </c>
      <c r="B15" s="472">
        <v>3084299</v>
      </c>
      <c r="C15" s="472">
        <v>4008795</v>
      </c>
      <c r="D15" s="472">
        <v>6575268</v>
      </c>
      <c r="E15" s="1454">
        <v>1087101</v>
      </c>
      <c r="F15" s="472">
        <v>8774246</v>
      </c>
      <c r="G15" s="474">
        <f t="shared" si="0"/>
        <v>23529709</v>
      </c>
      <c r="H15" s="688">
        <v>5958080</v>
      </c>
      <c r="I15" s="536" t="s">
        <v>583</v>
      </c>
      <c r="J15" s="535"/>
      <c r="K15" s="535"/>
      <c r="L15" s="535"/>
      <c r="M15" s="535"/>
      <c r="N15" s="535"/>
      <c r="O15" s="535"/>
      <c r="P15" s="535"/>
      <c r="Q15" s="535"/>
      <c r="R15" s="535"/>
      <c r="S15" s="535"/>
      <c r="T15" s="535"/>
      <c r="U15" s="535"/>
    </row>
    <row r="16" spans="1:31" x14ac:dyDescent="0.35">
      <c r="A16" s="470" t="s">
        <v>621</v>
      </c>
      <c r="B16" s="472">
        <v>5852309</v>
      </c>
      <c r="C16" s="472">
        <v>7606494</v>
      </c>
      <c r="D16" s="472">
        <v>0</v>
      </c>
      <c r="E16" s="1454">
        <v>811869</v>
      </c>
      <c r="F16" s="472">
        <v>3841474</v>
      </c>
      <c r="G16" s="474">
        <f t="shared" si="0"/>
        <v>18112146</v>
      </c>
      <c r="H16" s="688">
        <v>11305168.4</v>
      </c>
      <c r="I16" s="554" t="s">
        <v>584</v>
      </c>
      <c r="J16" s="554" t="s">
        <v>585</v>
      </c>
      <c r="K16" s="554" t="s">
        <v>586</v>
      </c>
      <c r="L16" s="554" t="s">
        <v>587</v>
      </c>
      <c r="M16" s="554" t="s">
        <v>588</v>
      </c>
      <c r="N16" s="554" t="s">
        <v>297</v>
      </c>
      <c r="O16" s="554" t="s">
        <v>589</v>
      </c>
      <c r="P16" s="554" t="s">
        <v>590</v>
      </c>
      <c r="Q16" s="623" t="s">
        <v>622</v>
      </c>
      <c r="R16" s="535"/>
      <c r="S16" s="535"/>
      <c r="T16" s="535"/>
      <c r="U16" s="535"/>
    </row>
    <row r="17" spans="1:31" x14ac:dyDescent="0.35">
      <c r="A17" s="470" t="s">
        <v>591</v>
      </c>
      <c r="B17" s="472">
        <v>2410240</v>
      </c>
      <c r="C17" s="472">
        <v>3132691</v>
      </c>
      <c r="D17" s="472">
        <v>6169546</v>
      </c>
      <c r="E17" s="1454">
        <v>6747662</v>
      </c>
      <c r="F17" s="472">
        <v>4819702</v>
      </c>
      <c r="G17" s="474">
        <f t="shared" si="0"/>
        <v>23279841</v>
      </c>
      <c r="H17" s="688">
        <v>4655968.2</v>
      </c>
      <c r="I17" s="536" t="s">
        <v>592</v>
      </c>
      <c r="J17" s="535"/>
      <c r="K17" s="535"/>
      <c r="L17" s="535"/>
      <c r="M17" s="535"/>
      <c r="N17" s="535"/>
      <c r="O17" s="535"/>
      <c r="P17" s="535"/>
      <c r="Q17" s="535"/>
      <c r="R17" s="535"/>
      <c r="S17" s="535"/>
      <c r="T17" s="535"/>
      <c r="U17" s="535"/>
    </row>
    <row r="18" spans="1:31" x14ac:dyDescent="0.35">
      <c r="A18" s="470" t="s">
        <v>593</v>
      </c>
      <c r="B18" s="472">
        <v>1049744</v>
      </c>
      <c r="C18" s="472">
        <v>1364396</v>
      </c>
      <c r="D18" s="472">
        <v>2687053</v>
      </c>
      <c r="E18" s="1454">
        <v>2938843</v>
      </c>
      <c r="F18" s="472">
        <v>2099149</v>
      </c>
      <c r="G18" s="474">
        <f t="shared" si="0"/>
        <v>10139185</v>
      </c>
      <c r="H18" s="688">
        <v>2027837</v>
      </c>
      <c r="I18" s="535" t="s">
        <v>594</v>
      </c>
      <c r="J18" s="535"/>
      <c r="K18" s="535"/>
      <c r="L18" s="535"/>
      <c r="M18" s="535"/>
      <c r="N18" s="535"/>
      <c r="O18" s="535"/>
      <c r="P18" s="535"/>
      <c r="Q18" s="535"/>
      <c r="R18" s="535"/>
      <c r="S18" s="535"/>
      <c r="T18" s="535"/>
      <c r="U18" s="535"/>
    </row>
    <row r="19" spans="1:31" x14ac:dyDescent="0.35">
      <c r="A19" s="470" t="s">
        <v>595</v>
      </c>
      <c r="B19" s="472">
        <v>640977</v>
      </c>
      <c r="C19" s="472">
        <v>833104</v>
      </c>
      <c r="D19" s="472">
        <v>954011</v>
      </c>
      <c r="E19" s="1454">
        <v>466924</v>
      </c>
      <c r="F19" s="472">
        <v>38190</v>
      </c>
      <c r="G19" s="474">
        <f t="shared" si="0"/>
        <v>2933206</v>
      </c>
      <c r="H19" s="688">
        <v>1238203</v>
      </c>
      <c r="I19" s="536" t="s">
        <v>596</v>
      </c>
      <c r="J19" s="535"/>
      <c r="K19" s="535"/>
      <c r="L19" s="535"/>
      <c r="M19" s="535"/>
      <c r="N19" s="535"/>
      <c r="O19" s="535"/>
      <c r="P19" s="535"/>
      <c r="Q19" s="535"/>
      <c r="R19" s="535"/>
      <c r="S19" s="535"/>
      <c r="T19" s="535"/>
      <c r="U19" s="535"/>
    </row>
    <row r="20" spans="1:31" x14ac:dyDescent="0.35">
      <c r="A20" s="470" t="s">
        <v>522</v>
      </c>
      <c r="B20" s="472">
        <v>3280698</v>
      </c>
      <c r="C20" s="472">
        <v>4264062</v>
      </c>
      <c r="D20" s="472">
        <v>8397678</v>
      </c>
      <c r="E20" s="1454">
        <v>9184580</v>
      </c>
      <c r="F20" s="472">
        <v>6560339</v>
      </c>
      <c r="G20" s="474">
        <f t="shared" si="0"/>
        <v>31687357</v>
      </c>
      <c r="H20" s="688">
        <v>6337471.4000000004</v>
      </c>
      <c r="I20" s="536" t="s">
        <v>597</v>
      </c>
      <c r="J20" s="536" t="s">
        <v>598</v>
      </c>
      <c r="K20" s="536" t="s">
        <v>599</v>
      </c>
      <c r="L20" s="536" t="s">
        <v>600</v>
      </c>
      <c r="M20" s="536" t="s">
        <v>601</v>
      </c>
      <c r="N20" s="536" t="s">
        <v>602</v>
      </c>
      <c r="O20" s="536" t="s">
        <v>603</v>
      </c>
      <c r="P20" s="536" t="s">
        <v>604</v>
      </c>
      <c r="Q20" s="536" t="s">
        <v>605</v>
      </c>
      <c r="R20" s="536" t="s">
        <v>606</v>
      </c>
      <c r="S20" s="536" t="s">
        <v>607</v>
      </c>
      <c r="T20" s="535"/>
    </row>
    <row r="21" spans="1:31" x14ac:dyDescent="0.35">
      <c r="A21" s="471" t="s">
        <v>383</v>
      </c>
      <c r="B21" s="472">
        <v>892941</v>
      </c>
      <c r="C21" s="472">
        <v>1160594</v>
      </c>
      <c r="D21" s="472">
        <v>2285683</v>
      </c>
      <c r="E21" s="1454">
        <v>2499862</v>
      </c>
      <c r="F21" s="472">
        <v>1785595</v>
      </c>
      <c r="G21" s="474">
        <f t="shared" si="0"/>
        <v>8624675</v>
      </c>
      <c r="H21" s="688">
        <v>1724935</v>
      </c>
      <c r="I21" s="536" t="s">
        <v>608</v>
      </c>
      <c r="J21" s="535"/>
      <c r="K21" s="535"/>
      <c r="L21" s="535"/>
      <c r="M21" s="535"/>
      <c r="N21" s="535"/>
      <c r="O21" s="535"/>
      <c r="P21" s="535"/>
      <c r="Q21" s="535"/>
      <c r="R21" s="535"/>
      <c r="S21" s="535"/>
      <c r="T21" s="535"/>
      <c r="U21" s="535"/>
      <c r="AE21" cm="1">
        <f t="array" aca="1" ref="AE21" ca="1">J1:AE21</f>
        <v>0</v>
      </c>
    </row>
    <row r="22" spans="1:31" x14ac:dyDescent="0.35">
      <c r="A22" s="471" t="s">
        <v>429</v>
      </c>
      <c r="B22" s="472">
        <v>817416</v>
      </c>
      <c r="C22" s="472">
        <v>1062431</v>
      </c>
      <c r="D22" s="472">
        <v>2092360</v>
      </c>
      <c r="E22" s="1454">
        <v>2288423</v>
      </c>
      <c r="F22" s="472">
        <v>1634570</v>
      </c>
      <c r="G22" s="474">
        <f t="shared" si="0"/>
        <v>7895200</v>
      </c>
      <c r="H22" s="688">
        <v>1579040</v>
      </c>
      <c r="I22" s="536" t="s">
        <v>609</v>
      </c>
      <c r="J22" s="535"/>
      <c r="K22" s="535"/>
      <c r="L22" s="535"/>
      <c r="M22" s="535"/>
      <c r="N22" s="535"/>
      <c r="O22" s="535"/>
      <c r="P22" s="535"/>
      <c r="Q22" s="535"/>
      <c r="R22" s="535"/>
      <c r="S22" s="535"/>
      <c r="T22" s="535"/>
      <c r="U22" s="535"/>
    </row>
    <row r="23" spans="1:31" ht="15.5" x14ac:dyDescent="0.35">
      <c r="A23" s="48"/>
      <c r="B23" s="473">
        <f t="shared" ref="B23:D23" si="1">SUM(B2:B22)</f>
        <v>62120000</v>
      </c>
      <c r="C23" s="473">
        <f t="shared" si="1"/>
        <v>80740000</v>
      </c>
      <c r="D23" s="473">
        <f t="shared" si="1"/>
        <v>137860164</v>
      </c>
      <c r="E23" s="473">
        <f>SUM(E2:E22)</f>
        <v>94723332</v>
      </c>
      <c r="F23" s="473">
        <f>SUM(F2:F22)</f>
        <v>124220000</v>
      </c>
      <c r="G23" s="473">
        <f>SUM(G2:G22)</f>
        <v>499663496</v>
      </c>
      <c r="H23" s="473">
        <f>SUM(H2:H22)</f>
        <v>120000000.00000001</v>
      </c>
      <c r="AA23">
        <f>COUNTA(I2:AD21)</f>
        <v>66</v>
      </c>
    </row>
    <row r="32" spans="1:31" x14ac:dyDescent="0.35">
      <c r="C32">
        <f>COUNTA(#REF!)</f>
        <v>1</v>
      </c>
    </row>
    <row r="37" spans="1:2" x14ac:dyDescent="0.35">
      <c r="B37" t="s">
        <v>634</v>
      </c>
    </row>
    <row r="38" spans="1:2" x14ac:dyDescent="0.35">
      <c r="A38" s="470" t="s">
        <v>540</v>
      </c>
      <c r="B38" s="676">
        <v>22120862</v>
      </c>
    </row>
    <row r="39" spans="1:2" x14ac:dyDescent="0.35">
      <c r="A39" s="470" t="s">
        <v>611</v>
      </c>
      <c r="B39" s="677">
        <v>20526615.899999999</v>
      </c>
    </row>
    <row r="40" spans="1:2" x14ac:dyDescent="0.35">
      <c r="A40" s="470" t="s">
        <v>534</v>
      </c>
      <c r="B40" s="676">
        <v>0</v>
      </c>
    </row>
    <row r="41" spans="1:2" x14ac:dyDescent="0.35">
      <c r="A41" s="470" t="s">
        <v>542</v>
      </c>
      <c r="B41" s="678">
        <v>64128029</v>
      </c>
    </row>
    <row r="42" spans="1:2" x14ac:dyDescent="0.35">
      <c r="A42" s="470" t="s">
        <v>167</v>
      </c>
      <c r="B42" s="678">
        <v>30189149</v>
      </c>
    </row>
    <row r="43" spans="1:2" x14ac:dyDescent="0.35">
      <c r="A43" s="470" t="s">
        <v>545</v>
      </c>
      <c r="B43" s="679">
        <v>11697930</v>
      </c>
    </row>
    <row r="44" spans="1:2" x14ac:dyDescent="0.35">
      <c r="A44" s="470" t="s">
        <v>547</v>
      </c>
      <c r="B44" s="678">
        <v>47143046</v>
      </c>
    </row>
    <row r="45" spans="1:2" x14ac:dyDescent="0.35">
      <c r="A45" s="470" t="s">
        <v>549</v>
      </c>
      <c r="B45" s="676">
        <v>14064333.93</v>
      </c>
    </row>
    <row r="46" spans="1:2" x14ac:dyDescent="0.35">
      <c r="A46" s="470" t="s">
        <v>619</v>
      </c>
      <c r="B46" s="680">
        <v>46906427.969999999</v>
      </c>
    </row>
    <row r="47" spans="1:2" x14ac:dyDescent="0.35">
      <c r="A47" s="470" t="s">
        <v>574</v>
      </c>
      <c r="B47" s="681">
        <f>10937884.45+35156.3</f>
        <v>10973040.75</v>
      </c>
    </row>
    <row r="48" spans="1:2" x14ac:dyDescent="0.35">
      <c r="A48" s="470" t="s">
        <v>576</v>
      </c>
      <c r="B48" s="679">
        <v>21285999</v>
      </c>
    </row>
    <row r="49" spans="1:2" x14ac:dyDescent="0.35">
      <c r="A49" s="470" t="s">
        <v>578</v>
      </c>
      <c r="B49" s="676">
        <v>19577628</v>
      </c>
    </row>
    <row r="50" spans="1:2" x14ac:dyDescent="0.35">
      <c r="A50" s="470" t="s">
        <v>580</v>
      </c>
      <c r="B50" s="679">
        <v>45822004</v>
      </c>
    </row>
    <row r="51" spans="1:2" x14ac:dyDescent="0.35">
      <c r="A51" s="470" t="s">
        <v>582</v>
      </c>
      <c r="B51" s="676">
        <v>21641000</v>
      </c>
    </row>
    <row r="52" spans="1:2" x14ac:dyDescent="0.35">
      <c r="A52" s="470" t="s">
        <v>621</v>
      </c>
      <c r="B52" s="676">
        <v>6783178.5</v>
      </c>
    </row>
    <row r="53" spans="1:2" x14ac:dyDescent="0.35">
      <c r="A53" s="470" t="s">
        <v>591</v>
      </c>
      <c r="B53" s="677">
        <v>23241630</v>
      </c>
    </row>
    <row r="54" spans="1:2" x14ac:dyDescent="0.35">
      <c r="A54" s="470" t="s">
        <v>593</v>
      </c>
      <c r="B54" s="678">
        <v>10139185</v>
      </c>
    </row>
    <row r="55" spans="1:2" x14ac:dyDescent="0.35">
      <c r="A55" s="470" t="s">
        <v>595</v>
      </c>
      <c r="B55" s="676">
        <v>1950400</v>
      </c>
    </row>
    <row r="56" spans="1:2" x14ac:dyDescent="0.35">
      <c r="A56" s="470" t="s">
        <v>522</v>
      </c>
      <c r="B56" s="682">
        <v>31652165.449999999</v>
      </c>
    </row>
    <row r="57" spans="1:2" x14ac:dyDescent="0.35">
      <c r="A57" s="471" t="s">
        <v>383</v>
      </c>
      <c r="B57" s="678">
        <v>8624675</v>
      </c>
    </row>
    <row r="58" spans="1:2" x14ac:dyDescent="0.35">
      <c r="A58" s="471" t="s">
        <v>429</v>
      </c>
      <c r="B58" s="682">
        <v>7809179.9900000002</v>
      </c>
    </row>
    <row r="59" spans="1:2" x14ac:dyDescent="0.35">
      <c r="B59" s="683">
        <f>SUM(B38:B58)</f>
        <v>466276479.49000001</v>
      </c>
    </row>
  </sheetData>
  <sheetProtection algorithmName="SHA-512" hashValue="YC5jz8ep+XO9+yvDJh3G8jbVUinHCUKr4UolGggOz5tex0ip17WUmOw8jkQksDJ4wUMEAyG3UKX8uetnMffDxg==" saltValue="1aIg38BleSOPAkf+VcZQ6Q==" spinCount="100000" sheet="1" objects="1" scenarios="1"/>
  <conditionalFormatting sqref="A40:A58">
    <cfRule type="duplicateValues" dxfId="3" priority="3"/>
  </conditionalFormatting>
  <conditionalFormatting sqref="I2">
    <cfRule type="duplicateValues" dxfId="2" priority="5"/>
  </conditionalFormatting>
  <conditionalFormatting sqref="I3">
    <cfRule type="duplicateValues" dxfId="1" priority="4"/>
  </conditionalFormatting>
  <conditionalFormatting sqref="A4:F22 I4:AF22 A23:AF30">
    <cfRule type="duplicateValues" dxfId="0" priority="23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59999389629810485"/>
  </sheetPr>
  <dimension ref="A1:AE116"/>
  <sheetViews>
    <sheetView topLeftCell="A49" zoomScale="91" zoomScaleNormal="91" workbookViewId="0">
      <selection activeCell="A49" sqref="A1:XFD1048576"/>
    </sheetView>
  </sheetViews>
  <sheetFormatPr defaultRowHeight="14.5" x14ac:dyDescent="0.35"/>
  <cols>
    <col min="1" max="1" width="2.81640625" style="102" customWidth="1"/>
    <col min="2" max="2" width="8.7265625" style="102"/>
    <col min="3" max="4" width="2.54296875" style="102" customWidth="1"/>
    <col min="5" max="5" width="11.7265625" style="102" customWidth="1"/>
    <col min="6" max="6" width="16.453125" style="102" customWidth="1"/>
    <col min="7" max="7" width="33.81640625" style="102" bestFit="1" customWidth="1"/>
    <col min="8" max="8" width="23" style="102" customWidth="1"/>
    <col min="9" max="9" width="26.453125" style="102" customWidth="1"/>
    <col min="10" max="10" width="22.81640625" style="102" customWidth="1"/>
    <col min="11" max="11" width="8.7265625" style="102"/>
    <col min="12" max="12" width="19" style="102" customWidth="1"/>
    <col min="13" max="16384" width="8.7265625" style="102"/>
  </cols>
  <sheetData>
    <row r="1" spans="1:31" ht="15" thickBot="1" x14ac:dyDescent="0.4">
      <c r="A1" s="1353"/>
      <c r="B1" s="631"/>
      <c r="C1" s="1284"/>
      <c r="D1" s="1284"/>
      <c r="E1" s="1284"/>
      <c r="F1" s="1282"/>
      <c r="G1" s="1282"/>
      <c r="H1" s="1282"/>
      <c r="I1" s="630"/>
      <c r="J1" s="1354"/>
      <c r="K1" s="631"/>
      <c r="L1" s="631"/>
      <c r="M1" s="1283"/>
      <c r="N1" s="1283"/>
      <c r="O1" s="1283"/>
      <c r="P1" s="1283"/>
      <c r="Q1" s="1283"/>
      <c r="R1" s="1284"/>
      <c r="S1" s="631"/>
      <c r="T1" s="630"/>
      <c r="U1" s="631"/>
      <c r="V1" s="631"/>
      <c r="W1" s="631"/>
      <c r="X1" s="1284"/>
      <c r="Y1" s="1284"/>
      <c r="Z1" s="631"/>
      <c r="AA1" s="1284"/>
      <c r="AB1" s="1284"/>
      <c r="AC1" s="1284"/>
      <c r="AD1" s="1284"/>
      <c r="AE1" s="631"/>
    </row>
    <row r="2" spans="1:31" ht="36.75" customHeight="1" thickBot="1" x14ac:dyDescent="0.4">
      <c r="A2" s="806" t="s">
        <v>0</v>
      </c>
      <c r="B2" s="807"/>
      <c r="C2" s="807"/>
      <c r="D2" s="807"/>
      <c r="E2" s="807"/>
      <c r="F2" s="807"/>
      <c r="G2" s="807"/>
      <c r="H2" s="807"/>
      <c r="I2" s="807"/>
      <c r="J2" s="808"/>
      <c r="K2" s="201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</row>
    <row r="3" spans="1:31" ht="23" thickBot="1" x14ac:dyDescent="0.4">
      <c r="A3" s="1285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7"/>
      <c r="V3" s="627"/>
      <c r="W3" s="627"/>
      <c r="X3" s="627"/>
      <c r="Y3" s="627"/>
      <c r="Z3" s="627"/>
      <c r="AA3" s="627"/>
      <c r="AB3" s="627"/>
      <c r="AC3" s="627"/>
      <c r="AD3" s="627"/>
      <c r="AE3" s="627"/>
    </row>
    <row r="4" spans="1:31" ht="18" thickBot="1" x14ac:dyDescent="0.4">
      <c r="A4" s="816" t="s">
        <v>165</v>
      </c>
      <c r="B4" s="817"/>
      <c r="C4" s="817"/>
      <c r="D4" s="817"/>
      <c r="E4" s="817"/>
      <c r="F4" s="817"/>
      <c r="G4" s="817"/>
      <c r="H4" s="817"/>
      <c r="I4" s="817"/>
      <c r="J4" s="817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</row>
    <row r="5" spans="1:31" ht="18" thickBot="1" x14ac:dyDescent="0.4">
      <c r="A5" s="270"/>
      <c r="B5" s="62"/>
      <c r="C5" s="62"/>
      <c r="D5" s="62"/>
      <c r="E5" s="62"/>
      <c r="F5" s="62"/>
      <c r="G5" s="62"/>
      <c r="H5" s="62"/>
      <c r="I5" s="62"/>
      <c r="J5" s="62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</row>
    <row r="6" spans="1:31" ht="42" customHeight="1" thickBot="1" x14ac:dyDescent="0.4">
      <c r="A6" s="1355" t="s">
        <v>7</v>
      </c>
      <c r="B6" s="1356"/>
      <c r="C6" s="1356"/>
      <c r="D6" s="1356"/>
      <c r="E6" s="1356"/>
      <c r="F6" s="1356"/>
      <c r="G6" s="1356"/>
      <c r="H6" s="1356"/>
      <c r="I6" s="1356"/>
      <c r="J6" s="1357"/>
      <c r="K6" s="1358"/>
      <c r="L6" s="1358"/>
      <c r="M6" s="1358"/>
      <c r="N6" s="1358"/>
      <c r="O6" s="1358"/>
      <c r="P6" s="1358"/>
      <c r="Q6" s="1358"/>
      <c r="R6" s="1358"/>
      <c r="S6" s="1358"/>
      <c r="T6" s="1358"/>
      <c r="U6" s="1358"/>
      <c r="V6" s="1358"/>
      <c r="W6" s="1358"/>
      <c r="X6" s="1358"/>
      <c r="Y6" s="1358"/>
      <c r="Z6" s="1358"/>
      <c r="AA6" s="1358"/>
      <c r="AB6" s="1358"/>
      <c r="AC6" s="1358"/>
      <c r="AD6" s="104"/>
      <c r="AE6" s="104"/>
    </row>
    <row r="7" spans="1:31" ht="28" thickBot="1" x14ac:dyDescent="0.4">
      <c r="A7" s="1285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</row>
    <row r="8" spans="1:31" ht="15" customHeight="1" thickBot="1" x14ac:dyDescent="0.4">
      <c r="A8" s="1285"/>
      <c r="B8" s="634"/>
      <c r="C8" s="809" t="s">
        <v>166</v>
      </c>
      <c r="D8" s="810"/>
      <c r="E8" s="810"/>
      <c r="F8" s="810"/>
      <c r="G8" s="810"/>
      <c r="H8" s="98"/>
      <c r="I8" s="818" t="s">
        <v>3</v>
      </c>
      <c r="J8" s="819"/>
      <c r="K8" s="101"/>
      <c r="L8" s="101"/>
      <c r="M8" s="101"/>
      <c r="N8" s="47"/>
    </row>
    <row r="9" spans="1:31" ht="12.75" customHeight="1" thickBot="1" x14ac:dyDescent="0.7">
      <c r="A9" s="1285"/>
      <c r="C9" s="24"/>
      <c r="D9" s="24"/>
      <c r="E9" s="24"/>
      <c r="F9" s="24"/>
      <c r="G9" s="24"/>
      <c r="H9" s="24"/>
      <c r="I9" s="1359"/>
      <c r="J9" s="1359"/>
      <c r="K9" s="1359"/>
      <c r="L9" s="1359"/>
      <c r="M9" s="1359"/>
      <c r="N9" s="1359"/>
      <c r="O9" s="1359"/>
      <c r="P9" s="1359"/>
      <c r="Q9" s="1359"/>
      <c r="R9" s="1359"/>
      <c r="S9" s="1359"/>
      <c r="T9" s="1359"/>
      <c r="U9" s="1359"/>
      <c r="V9" s="1359"/>
      <c r="W9" s="1359"/>
      <c r="X9" s="1360"/>
      <c r="Y9" s="1360"/>
      <c r="Z9" s="1360"/>
      <c r="AA9" s="1336"/>
      <c r="AB9" s="201"/>
      <c r="AC9" s="28"/>
      <c r="AD9" s="28"/>
      <c r="AE9" s="28"/>
    </row>
    <row r="10" spans="1:31" ht="12.75" customHeight="1" x14ac:dyDescent="0.65">
      <c r="A10" s="1285"/>
      <c r="C10" s="723" t="s">
        <v>5</v>
      </c>
      <c r="D10" s="724"/>
      <c r="E10" s="724"/>
      <c r="F10" s="724"/>
      <c r="G10" s="603" t="str">
        <f>VLOOKUP($I$8,'DATI EROGAZIONI'!$A$2:$AD$22,9,FALSE)</f>
        <v>E89J21010050001</v>
      </c>
      <c r="H10" s="620"/>
      <c r="I10" s="820" t="s">
        <v>6</v>
      </c>
      <c r="J10" s="821"/>
      <c r="K10" s="372"/>
      <c r="L10" s="372"/>
      <c r="M10" s="372"/>
      <c r="N10" s="1359"/>
      <c r="O10" s="1359"/>
      <c r="P10" s="1359"/>
      <c r="Q10" s="1359"/>
      <c r="R10" s="1359"/>
      <c r="S10" s="1359"/>
      <c r="T10" s="1359"/>
      <c r="U10" s="1359"/>
      <c r="V10" s="1359"/>
      <c r="W10" s="1359"/>
      <c r="X10" s="1360"/>
      <c r="Y10" s="1360"/>
      <c r="Z10" s="1360"/>
      <c r="AA10" s="1336"/>
      <c r="AB10" s="201"/>
      <c r="AC10" s="28"/>
      <c r="AD10" s="28"/>
      <c r="AE10" s="28"/>
    </row>
    <row r="11" spans="1:31" ht="12.75" customHeight="1" x14ac:dyDescent="0.65">
      <c r="A11" s="1285"/>
      <c r="C11" s="725"/>
      <c r="D11" s="726"/>
      <c r="E11" s="726"/>
      <c r="F11" s="726"/>
      <c r="G11" s="604" t="str">
        <f>IF(VLOOKUP($I$8,'DATI EROGAZIONI'!$A$2:$AD$22,10,FALSE)="","",VLOOKUP($I$8,'DATI EROGAZIONI'!$A$2:$AD$22,10,FALSE))</f>
        <v>F60J22000000001</v>
      </c>
      <c r="H11" s="620"/>
      <c r="I11" s="822"/>
      <c r="J11" s="823"/>
      <c r="K11" s="372"/>
      <c r="L11" s="372"/>
      <c r="M11" s="372"/>
      <c r="N11" s="1359"/>
      <c r="O11" s="1359"/>
      <c r="P11" s="1359"/>
      <c r="Q11" s="1359"/>
      <c r="R11" s="1359"/>
      <c r="S11" s="1359"/>
      <c r="T11" s="1359"/>
      <c r="U11" s="1359"/>
      <c r="V11" s="1359"/>
      <c r="W11" s="1359"/>
      <c r="X11" s="1360"/>
      <c r="Y11" s="1360"/>
      <c r="Z11" s="1360"/>
      <c r="AA11" s="1336"/>
      <c r="AB11" s="201"/>
      <c r="AC11" s="28"/>
      <c r="AD11" s="28"/>
      <c r="AE11" s="28"/>
    </row>
    <row r="12" spans="1:31" ht="12.75" customHeight="1" x14ac:dyDescent="0.65">
      <c r="A12" s="1285"/>
      <c r="C12" s="725"/>
      <c r="D12" s="726"/>
      <c r="E12" s="726"/>
      <c r="F12" s="726"/>
      <c r="G12" s="604" t="str">
        <f>IF(VLOOKUP($I$8,'DATI EROGAZIONI'!$A$2:$AD$22,11,FALSE)="","",VLOOKUP($I$8,'DATI EROGAZIONI'!$A$2:$AD$22,11,FALSE))</f>
        <v>F60J22000010001</v>
      </c>
      <c r="H12" s="620"/>
      <c r="I12" s="822"/>
      <c r="J12" s="823"/>
      <c r="K12" s="1359"/>
      <c r="L12" s="1359"/>
      <c r="M12" s="1359"/>
      <c r="N12" s="1359"/>
      <c r="O12" s="1359"/>
      <c r="P12" s="1359"/>
      <c r="Q12" s="1359"/>
      <c r="R12" s="1359"/>
      <c r="S12" s="1359"/>
      <c r="T12" s="1359"/>
      <c r="U12" s="1359"/>
      <c r="V12" s="1359"/>
      <c r="W12" s="1359"/>
      <c r="X12" s="1360"/>
      <c r="Y12" s="1360"/>
      <c r="Z12" s="1360"/>
      <c r="AA12" s="1336"/>
      <c r="AB12" s="201"/>
      <c r="AC12" s="28"/>
      <c r="AD12" s="28"/>
      <c r="AE12" s="28"/>
    </row>
    <row r="13" spans="1:31" ht="12.75" customHeight="1" x14ac:dyDescent="0.65">
      <c r="A13" s="1285"/>
      <c r="C13" s="725"/>
      <c r="D13" s="726"/>
      <c r="E13" s="726"/>
      <c r="F13" s="726"/>
      <c r="G13" s="604" t="str">
        <f>IF(VLOOKUP($I$8,'DATI EROGAZIONI'!$A$2:$AD$22,12,FALSE)="","",VLOOKUP($I$8,'DATI EROGAZIONI'!$A$2:$AD$22,12,FALSE))</f>
        <v>F60J22000020001</v>
      </c>
      <c r="H13" s="620"/>
      <c r="I13" s="822"/>
      <c r="J13" s="823"/>
      <c r="K13" s="1359"/>
      <c r="L13" s="1359"/>
      <c r="M13" s="1359"/>
      <c r="N13" s="1359"/>
      <c r="O13" s="1359"/>
      <c r="P13" s="1359"/>
      <c r="Q13" s="1359"/>
      <c r="R13" s="1359"/>
      <c r="S13" s="1359"/>
      <c r="T13" s="1359"/>
      <c r="U13" s="1359"/>
      <c r="V13" s="1359"/>
      <c r="W13" s="1359"/>
      <c r="X13" s="1360"/>
      <c r="Y13" s="1360"/>
      <c r="Z13" s="1360"/>
      <c r="AA13" s="1336"/>
      <c r="AB13" s="201"/>
      <c r="AC13" s="28"/>
      <c r="AD13" s="28"/>
      <c r="AE13" s="28"/>
    </row>
    <row r="14" spans="1:31" ht="12.75" customHeight="1" x14ac:dyDescent="0.65">
      <c r="A14" s="1285"/>
      <c r="C14" s="725"/>
      <c r="D14" s="726"/>
      <c r="E14" s="726"/>
      <c r="F14" s="726"/>
      <c r="G14" s="604" t="str">
        <f>IF(VLOOKUP($I$8,'DATI EROGAZIONI'!$A$2:$AD$22,13,FALSE)="","",VLOOKUP($I$8,'DATI EROGAZIONI'!$A$2:$AD$22,13,FALSE))</f>
        <v>J10B22000070008</v>
      </c>
      <c r="H14" s="620"/>
      <c r="I14" s="822"/>
      <c r="J14" s="823"/>
      <c r="K14" s="1359"/>
      <c r="L14" s="1359"/>
      <c r="M14" s="1359"/>
      <c r="N14" s="1359"/>
      <c r="O14" s="1359"/>
      <c r="P14" s="1359"/>
      <c r="Q14" s="1359"/>
      <c r="R14" s="1359"/>
      <c r="S14" s="1359"/>
      <c r="T14" s="1359"/>
      <c r="U14" s="1359"/>
      <c r="V14" s="1359"/>
      <c r="W14" s="1359"/>
      <c r="X14" s="1360"/>
      <c r="Y14" s="1360"/>
      <c r="Z14" s="1360"/>
      <c r="AA14" s="1336"/>
      <c r="AB14" s="201"/>
      <c r="AC14" s="28"/>
      <c r="AD14" s="28"/>
      <c r="AE14" s="28"/>
    </row>
    <row r="15" spans="1:31" ht="12.75" customHeight="1" x14ac:dyDescent="0.65">
      <c r="A15" s="1285"/>
      <c r="C15" s="725"/>
      <c r="D15" s="726"/>
      <c r="E15" s="726"/>
      <c r="F15" s="726"/>
      <c r="G15" s="604" t="str">
        <f>IF(VLOOKUP($I$8,'DATI EROGAZIONI'!$A$2:$AD$22,14,FALSE)="","",VLOOKUP($I$8,'DATI EROGAZIONI'!$A$2:$T$22,14,FALSE))</f>
        <v>J10B22000080008</v>
      </c>
      <c r="H15" s="620"/>
      <c r="I15" s="822"/>
      <c r="J15" s="823"/>
      <c r="K15" s="1359"/>
      <c r="L15" s="1359"/>
      <c r="M15" s="1359"/>
      <c r="N15" s="1359"/>
      <c r="O15" s="1359"/>
      <c r="P15" s="1359"/>
      <c r="Q15" s="1359"/>
      <c r="R15" s="1359"/>
      <c r="S15" s="1359"/>
      <c r="T15" s="1359"/>
      <c r="U15" s="1359"/>
      <c r="V15" s="1359"/>
      <c r="W15" s="1359"/>
      <c r="X15" s="1360"/>
      <c r="Y15" s="1360"/>
      <c r="Z15" s="1360"/>
      <c r="AA15" s="1336"/>
      <c r="AB15" s="201"/>
      <c r="AC15" s="28"/>
      <c r="AD15" s="28"/>
      <c r="AE15" s="28"/>
    </row>
    <row r="16" spans="1:31" ht="12.75" customHeight="1" x14ac:dyDescent="0.65">
      <c r="A16" s="1285"/>
      <c r="C16" s="725"/>
      <c r="D16" s="726"/>
      <c r="E16" s="726"/>
      <c r="F16" s="726"/>
      <c r="G16" s="604" t="str">
        <f>IF(VLOOKUP($I$8,'DATI EROGAZIONI'!$A$2:$T$22,15,FALSE)="","",VLOOKUP($I$8,'DATI EROGAZIONI'!$A$2:$T$22,15,FALSE))</f>
        <v>J10B22000090008</v>
      </c>
      <c r="H16" s="620"/>
      <c r="I16" s="822"/>
      <c r="J16" s="823"/>
      <c r="K16" s="1359"/>
      <c r="L16" s="1359"/>
      <c r="M16" s="1359"/>
      <c r="N16" s="1359"/>
      <c r="O16" s="1359"/>
      <c r="P16" s="1359"/>
      <c r="Q16" s="1359"/>
      <c r="R16" s="1359"/>
      <c r="S16" s="1359"/>
      <c r="T16" s="1359"/>
      <c r="U16" s="1359"/>
      <c r="V16" s="1359"/>
      <c r="W16" s="1359"/>
      <c r="X16" s="1360"/>
      <c r="Y16" s="1360"/>
      <c r="Z16" s="1360"/>
      <c r="AA16" s="1336"/>
      <c r="AB16" s="201"/>
      <c r="AC16" s="28"/>
      <c r="AD16" s="28"/>
      <c r="AE16" s="28"/>
    </row>
    <row r="17" spans="1:31" ht="12.75" customHeight="1" x14ac:dyDescent="0.65">
      <c r="A17" s="1285"/>
      <c r="C17" s="725"/>
      <c r="D17" s="726"/>
      <c r="E17" s="726"/>
      <c r="F17" s="726"/>
      <c r="G17" s="604" t="str">
        <f>IF(VLOOKUP($I$8,'DATI EROGAZIONI'!$A$2:$T$22,15,FALSE)="","",VLOOKUP($I$8,'DATI EROGAZIONI'!$A$2:$T$22,15,FALSE))</f>
        <v>J10B22000090008</v>
      </c>
      <c r="H17" s="620"/>
      <c r="I17" s="822"/>
      <c r="J17" s="823"/>
      <c r="K17" s="1359"/>
      <c r="L17" s="1359"/>
      <c r="M17" s="1359"/>
      <c r="N17" s="1359"/>
      <c r="O17" s="1359"/>
      <c r="P17" s="1359"/>
      <c r="Q17" s="1359"/>
      <c r="R17" s="1359"/>
      <c r="S17" s="1359"/>
      <c r="T17" s="1359"/>
      <c r="U17" s="1359"/>
      <c r="V17" s="1359"/>
      <c r="W17" s="1359"/>
      <c r="X17" s="1360"/>
      <c r="Y17" s="1360"/>
      <c r="Z17" s="1360"/>
      <c r="AA17" s="1336"/>
      <c r="AB17" s="201"/>
      <c r="AC17" s="28"/>
      <c r="AD17" s="28"/>
      <c r="AE17" s="28"/>
    </row>
    <row r="18" spans="1:31" ht="12.75" customHeight="1" x14ac:dyDescent="0.65">
      <c r="A18" s="1285"/>
      <c r="C18" s="725"/>
      <c r="D18" s="726"/>
      <c r="E18" s="726"/>
      <c r="F18" s="726"/>
      <c r="G18" s="604" t="str">
        <f>IF(VLOOKUP($I$8,'DATI EROGAZIONI'!$A$2:$AD$22,16,FALSE)="","",VLOOKUP($I$8,'DATI EROGAZIONI'!$A$2:$AD$22,16,FALSE))</f>
        <v>J10B22000100008</v>
      </c>
      <c r="H18" s="620"/>
      <c r="I18" s="822"/>
      <c r="J18" s="823"/>
      <c r="K18" s="1359"/>
      <c r="L18" s="1359"/>
      <c r="M18" s="1359"/>
      <c r="N18" s="1359"/>
      <c r="O18" s="1359"/>
      <c r="P18" s="1359"/>
      <c r="Q18" s="1359"/>
      <c r="R18" s="1359"/>
      <c r="S18" s="1359"/>
      <c r="T18" s="1359"/>
      <c r="U18" s="1359"/>
      <c r="V18" s="1359"/>
      <c r="W18" s="1359"/>
      <c r="X18" s="1360"/>
      <c r="Y18" s="1360"/>
      <c r="Z18" s="1360"/>
      <c r="AA18" s="1336"/>
      <c r="AB18" s="201"/>
      <c r="AC18" s="28"/>
      <c r="AD18" s="28"/>
      <c r="AE18" s="28"/>
    </row>
    <row r="19" spans="1:31" ht="12.75" customHeight="1" x14ac:dyDescent="0.65">
      <c r="A19" s="1285"/>
      <c r="C19" s="725"/>
      <c r="D19" s="726"/>
      <c r="E19" s="726"/>
      <c r="F19" s="726"/>
      <c r="G19" s="604" t="str">
        <f>IF(VLOOKUP($I$8,'DATI EROGAZIONI'!$A$2:$AD$22,17,FALSE)="","",VLOOKUP($I$8,'DATI EROGAZIONI'!$A$2:$AD$22,17,FALSE))</f>
        <v>J10B22000110008</v>
      </c>
      <c r="H19" s="620"/>
      <c r="I19" s="822"/>
      <c r="J19" s="823"/>
      <c r="K19" s="1359"/>
      <c r="L19" s="1359"/>
      <c r="M19" s="1359"/>
      <c r="N19" s="1359"/>
      <c r="O19" s="1359"/>
      <c r="P19" s="1359"/>
      <c r="Q19" s="1359"/>
      <c r="R19" s="1359"/>
      <c r="S19" s="1359"/>
      <c r="T19" s="1359"/>
      <c r="U19" s="1359"/>
      <c r="V19" s="1359"/>
      <c r="W19" s="1359"/>
      <c r="X19" s="1360"/>
      <c r="Y19" s="1360"/>
      <c r="Z19" s="1360"/>
      <c r="AA19" s="1336"/>
      <c r="AB19" s="201"/>
      <c r="AC19" s="28"/>
      <c r="AD19" s="28"/>
      <c r="AE19" s="28"/>
    </row>
    <row r="20" spans="1:31" ht="12.75" customHeight="1" x14ac:dyDescent="0.65">
      <c r="A20" s="1285"/>
      <c r="C20" s="725"/>
      <c r="D20" s="726"/>
      <c r="E20" s="726"/>
      <c r="F20" s="726"/>
      <c r="G20" s="604" t="str">
        <f>IF(VLOOKUP($I$8,'DATI EROGAZIONI'!$A$2:$AD$22,18,FALSE)="","",VLOOKUP($I$8,'DATI EROGAZIONI'!$A$2:$AD$22,18,FALSE))</f>
        <v>J10B22000120008</v>
      </c>
      <c r="H20" s="620"/>
      <c r="I20" s="822"/>
      <c r="J20" s="823"/>
      <c r="K20" s="1359"/>
      <c r="L20" s="1359"/>
      <c r="M20" s="1359"/>
      <c r="N20" s="1359"/>
      <c r="O20" s="1359"/>
      <c r="P20" s="1359"/>
      <c r="Q20" s="1359"/>
      <c r="R20" s="1359"/>
      <c r="S20" s="1359"/>
      <c r="T20" s="1359"/>
      <c r="U20" s="1359"/>
      <c r="V20" s="1359"/>
      <c r="W20" s="1359"/>
      <c r="X20" s="1360"/>
      <c r="Y20" s="1360"/>
      <c r="Z20" s="1360"/>
      <c r="AA20" s="1336"/>
      <c r="AB20" s="201"/>
      <c r="AC20" s="28"/>
      <c r="AD20" s="28"/>
      <c r="AE20" s="28"/>
    </row>
    <row r="21" spans="1:31" ht="12.75" customHeight="1" x14ac:dyDescent="0.65">
      <c r="A21" s="1285"/>
      <c r="C21" s="725"/>
      <c r="D21" s="726"/>
      <c r="E21" s="726"/>
      <c r="F21" s="726"/>
      <c r="G21" s="604" t="str">
        <f>IF(VLOOKUP($I$8,'DATI EROGAZIONI'!$A$2:$AD$22,19,FALSE)="","",VLOOKUP($I$8,'DATI EROGAZIONI'!$A$2:$AD$22,19,FALSE))</f>
        <v>J80B22000060008</v>
      </c>
      <c r="H21" s="620"/>
      <c r="I21" s="822"/>
      <c r="J21" s="823"/>
      <c r="K21" s="1359"/>
      <c r="L21" s="1359"/>
      <c r="M21" s="1359"/>
      <c r="N21" s="1359"/>
      <c r="O21" s="1359"/>
      <c r="P21" s="1359"/>
      <c r="Q21" s="1359"/>
      <c r="R21" s="1359"/>
      <c r="S21" s="1359"/>
      <c r="T21" s="1359"/>
      <c r="U21" s="1359"/>
      <c r="V21" s="1359"/>
      <c r="W21" s="1359"/>
      <c r="X21" s="1360"/>
      <c r="Y21" s="1360"/>
      <c r="Z21" s="1360"/>
      <c r="AA21" s="1336"/>
      <c r="AB21" s="201"/>
      <c r="AC21" s="28"/>
      <c r="AD21" s="28"/>
      <c r="AE21" s="28"/>
    </row>
    <row r="22" spans="1:31" ht="12.75" customHeight="1" x14ac:dyDescent="0.65">
      <c r="A22" s="1285"/>
      <c r="C22" s="725"/>
      <c r="D22" s="726"/>
      <c r="E22" s="726"/>
      <c r="F22" s="726"/>
      <c r="G22" s="604" t="str">
        <f>IF(VLOOKUP($I$8,'DATI EROGAZIONI'!A4:AD23,20,FALSE)="","",VLOOKUP($I$8,'DATI EROGAZIONI'!$A$2:$AD$22,20,FALSE))</f>
        <v>J80B22000070008</v>
      </c>
      <c r="H22" s="620"/>
      <c r="I22" s="822"/>
      <c r="J22" s="823"/>
      <c r="K22" s="1359"/>
      <c r="L22" s="1359"/>
      <c r="M22" s="1359"/>
      <c r="N22" s="1359"/>
      <c r="O22" s="1359"/>
      <c r="P22" s="1359"/>
      <c r="Q22" s="1359"/>
      <c r="R22" s="1359"/>
      <c r="S22" s="1359"/>
      <c r="T22" s="1359"/>
      <c r="U22" s="1359"/>
      <c r="V22" s="1359"/>
      <c r="W22" s="1359"/>
      <c r="X22" s="1360"/>
      <c r="Y22" s="1360"/>
      <c r="Z22" s="1360"/>
      <c r="AA22" s="1336"/>
      <c r="AB22" s="201"/>
      <c r="AC22" s="28"/>
      <c r="AD22" s="28"/>
      <c r="AE22" s="28"/>
    </row>
    <row r="23" spans="1:31" ht="12.75" customHeight="1" x14ac:dyDescent="0.65">
      <c r="A23" s="1285"/>
      <c r="C23" s="725"/>
      <c r="D23" s="726"/>
      <c r="E23" s="726"/>
      <c r="F23" s="726"/>
      <c r="G23" s="604" t="str">
        <f>IF(VLOOKUP($I$8,'DATI EROGAZIONI'!$A$2:$AD$22,21,FALSE)="","",VLOOKUP($I$8,'DATI EROGAZIONI'!$A$2:$AD$22,21,FALSE))</f>
        <v>J80B22000080008</v>
      </c>
      <c r="H23" s="620"/>
      <c r="I23" s="822"/>
      <c r="J23" s="823"/>
      <c r="K23" s="1359"/>
      <c r="L23" s="1359"/>
      <c r="M23" s="1359"/>
      <c r="N23" s="1359"/>
      <c r="O23" s="1359"/>
      <c r="P23" s="1359"/>
      <c r="Q23" s="1359"/>
      <c r="R23" s="1359"/>
      <c r="S23" s="1359"/>
      <c r="T23" s="1359"/>
      <c r="U23" s="1359"/>
      <c r="V23" s="1359"/>
      <c r="W23" s="1359"/>
      <c r="X23" s="1360"/>
      <c r="Y23" s="1360"/>
      <c r="Z23" s="1360"/>
      <c r="AA23" s="1336"/>
      <c r="AB23" s="201"/>
      <c r="AC23" s="28"/>
      <c r="AD23" s="28"/>
      <c r="AE23" s="28"/>
    </row>
    <row r="24" spans="1:31" ht="12.75" customHeight="1" x14ac:dyDescent="0.65">
      <c r="A24" s="1285"/>
      <c r="C24" s="725"/>
      <c r="D24" s="726"/>
      <c r="E24" s="726"/>
      <c r="F24" s="726"/>
      <c r="G24" s="604" t="str">
        <f>IF(VLOOKUP($I$8,'DATI EROGAZIONI'!$A$2:$AD$22,22,FALSE)="","",VLOOKUP($I$8,'DATI EROGAZIONI'!$A$2:$AD$22,22,FALSE))</f>
        <v>J80B22000090008</v>
      </c>
      <c r="H24" s="620"/>
      <c r="I24" s="822"/>
      <c r="J24" s="823"/>
      <c r="K24" s="1359"/>
      <c r="L24" s="1359"/>
      <c r="M24" s="1359"/>
      <c r="N24" s="1359"/>
      <c r="O24" s="1359"/>
      <c r="P24" s="1359"/>
      <c r="Q24" s="1359"/>
      <c r="R24" s="1359"/>
      <c r="S24" s="1359"/>
      <c r="T24" s="1359"/>
      <c r="U24" s="1359"/>
      <c r="V24" s="1359"/>
      <c r="W24" s="1359"/>
      <c r="X24" s="1360"/>
      <c r="Y24" s="1360"/>
      <c r="Z24" s="1360"/>
      <c r="AA24" s="1336"/>
      <c r="AB24" s="201"/>
      <c r="AC24" s="28"/>
      <c r="AD24" s="28"/>
      <c r="AE24" s="28"/>
    </row>
    <row r="25" spans="1:31" ht="12.75" customHeight="1" x14ac:dyDescent="0.65">
      <c r="C25" s="725"/>
      <c r="D25" s="726"/>
      <c r="E25" s="726"/>
      <c r="F25" s="726"/>
      <c r="G25" s="604" t="str">
        <f>IF(VLOOKUP($I$8,'DATI EROGAZIONI'!$A$2:$AD$22,23,FALSE)="","",VLOOKUP($I$8,'DATI EROGAZIONI'!$A$2:$AD$22,23,FALSE))</f>
        <v>J60B22000040008</v>
      </c>
      <c r="H25" s="620"/>
      <c r="I25" s="822"/>
      <c r="J25" s="823"/>
      <c r="K25" s="1359"/>
      <c r="L25" s="1359"/>
      <c r="M25" s="1359"/>
      <c r="N25" s="1359"/>
      <c r="O25" s="1359"/>
      <c r="P25" s="1359"/>
      <c r="Q25" s="1359"/>
      <c r="R25" s="1359"/>
      <c r="S25" s="1359"/>
      <c r="T25" s="1359"/>
      <c r="U25" s="1359"/>
      <c r="V25" s="1359"/>
      <c r="W25" s="1359"/>
      <c r="X25" s="1360"/>
      <c r="Y25" s="1360"/>
      <c r="Z25" s="1360"/>
      <c r="AA25" s="1336"/>
      <c r="AB25" s="201"/>
      <c r="AC25" s="28"/>
      <c r="AD25" s="28"/>
      <c r="AE25" s="28"/>
    </row>
    <row r="26" spans="1:31" ht="12.75" customHeight="1" x14ac:dyDescent="0.65">
      <c r="C26" s="725"/>
      <c r="D26" s="726"/>
      <c r="E26" s="726"/>
      <c r="F26" s="726"/>
      <c r="G26" s="604" t="str">
        <f>IF(VLOOKUP($I$8,'DATI EROGAZIONI'!$A$2:$AD$22,24,FALSE)="","",VLOOKUP($I$8,'DATI EROGAZIONI'!$A$2:$AD$22,24,FALSE))</f>
        <v>J80B22000000008</v>
      </c>
      <c r="H26" s="620"/>
      <c r="I26" s="822"/>
      <c r="J26" s="823"/>
      <c r="K26" s="1359"/>
      <c r="L26" s="1359"/>
      <c r="M26" s="1359"/>
      <c r="N26" s="1359"/>
      <c r="O26" s="1359"/>
      <c r="P26" s="1359"/>
      <c r="Q26" s="1359"/>
      <c r="R26" s="1359"/>
      <c r="S26" s="1359"/>
      <c r="T26" s="1359"/>
      <c r="U26" s="1359"/>
      <c r="V26" s="1359"/>
      <c r="W26" s="1359"/>
      <c r="X26" s="1360"/>
      <c r="Y26" s="1360"/>
      <c r="Z26" s="1360"/>
      <c r="AA26" s="1336"/>
      <c r="AB26" s="201"/>
      <c r="AC26" s="28"/>
      <c r="AD26" s="28"/>
      <c r="AE26" s="28"/>
    </row>
    <row r="27" spans="1:31" ht="12.75" customHeight="1" x14ac:dyDescent="0.65">
      <c r="C27" s="725"/>
      <c r="D27" s="726"/>
      <c r="E27" s="726"/>
      <c r="F27" s="726"/>
      <c r="G27" s="604" t="str">
        <f>IF(VLOOKUP($I$8,'DATI EROGAZIONI'!$A$2:$AD$22,25,FALSE)="","",VLOOKUP($I$8,'DATI EROGAZIONI'!$A$2:$AD$22,25,FALSE))</f>
        <v>J90B22000010008</v>
      </c>
      <c r="H27" s="620"/>
      <c r="I27" s="822"/>
      <c r="J27" s="823"/>
      <c r="K27" s="1359"/>
      <c r="L27" s="1359"/>
      <c r="M27" s="1359"/>
      <c r="N27" s="1359"/>
      <c r="O27" s="1359"/>
      <c r="P27" s="1359"/>
      <c r="Q27" s="1359"/>
      <c r="R27" s="1359"/>
      <c r="S27" s="1359"/>
      <c r="T27" s="1359"/>
      <c r="U27" s="1359"/>
      <c r="V27" s="1359"/>
      <c r="W27" s="1359"/>
      <c r="X27" s="1360"/>
      <c r="Y27" s="1360"/>
      <c r="Z27" s="1360"/>
      <c r="AA27" s="1336"/>
      <c r="AB27" s="201"/>
      <c r="AC27" s="28"/>
      <c r="AD27" s="28"/>
      <c r="AE27" s="28"/>
    </row>
    <row r="28" spans="1:31" ht="12.75" customHeight="1" x14ac:dyDescent="0.65">
      <c r="C28" s="725"/>
      <c r="D28" s="726"/>
      <c r="E28" s="726"/>
      <c r="F28" s="726"/>
      <c r="G28" s="604" t="str">
        <f>IF(VLOOKUP($I$8,'DATI EROGAZIONI'!$A$2:$AD$22,26,FALSE)="","",VLOOKUP($I$8,'DATI EROGAZIONI'!$A$2:$AD$22,26,FALSE))</f>
        <v>J91C22001520003</v>
      </c>
      <c r="H28" s="620"/>
      <c r="I28" s="822"/>
      <c r="J28" s="823"/>
      <c r="K28" s="1359"/>
      <c r="L28" s="1359"/>
      <c r="M28" s="1359"/>
      <c r="N28" s="1359"/>
      <c r="O28" s="1359"/>
      <c r="P28" s="1359"/>
      <c r="Q28" s="1359"/>
      <c r="R28" s="1359"/>
      <c r="S28" s="1359"/>
      <c r="T28" s="1359"/>
      <c r="U28" s="1359"/>
      <c r="V28" s="1359"/>
      <c r="W28" s="1359"/>
      <c r="X28" s="1360"/>
      <c r="Y28" s="1360"/>
      <c r="Z28" s="1360"/>
      <c r="AA28" s="1336"/>
      <c r="AB28" s="201"/>
      <c r="AC28" s="28"/>
      <c r="AD28" s="28"/>
      <c r="AE28" s="28"/>
    </row>
    <row r="29" spans="1:31" ht="12.75" customHeight="1" x14ac:dyDescent="0.65">
      <c r="C29" s="725"/>
      <c r="D29" s="726"/>
      <c r="E29" s="726"/>
      <c r="F29" s="726"/>
      <c r="G29" s="604" t="str">
        <f>IF(VLOOKUP($I$8,'DATI EROGAZIONI'!$A$2:$AD$22,27,FALSE)="","",VLOOKUP($I$8,'DATI EROGAZIONI'!$A$2:$AD$22,27,FALSE))</f>
        <v>G70B21000000002</v>
      </c>
      <c r="H29" s="620"/>
      <c r="I29" s="822"/>
      <c r="J29" s="823"/>
      <c r="K29" s="1359"/>
      <c r="L29" s="1359"/>
      <c r="M29" s="1359"/>
      <c r="N29" s="1359"/>
      <c r="O29" s="1359"/>
      <c r="P29" s="1359"/>
      <c r="Q29" s="1359"/>
      <c r="R29" s="1359"/>
      <c r="S29" s="1359"/>
      <c r="T29" s="1359"/>
      <c r="U29" s="1359"/>
      <c r="V29" s="1359"/>
      <c r="W29" s="1359"/>
      <c r="X29" s="1360"/>
      <c r="Y29" s="1360"/>
      <c r="Z29" s="1360"/>
      <c r="AA29" s="1336"/>
      <c r="AB29" s="201"/>
      <c r="AC29" s="28"/>
      <c r="AD29" s="28"/>
      <c r="AE29" s="28"/>
    </row>
    <row r="30" spans="1:31" ht="12.75" customHeight="1" x14ac:dyDescent="0.65">
      <c r="C30" s="725"/>
      <c r="D30" s="726"/>
      <c r="E30" s="726"/>
      <c r="F30" s="726"/>
      <c r="G30" s="604" t="str">
        <f>IF(VLOOKUP($I$8,'DATI EROGAZIONI'!$A$2:$AD$22,28,FALSE)="","",VLOOKUP($I$8,'DATI EROGAZIONI'!$A$2:$AD$22,28,FALSE))</f>
        <v>F40B22000010003</v>
      </c>
      <c r="H30" s="620"/>
      <c r="I30" s="822"/>
      <c r="J30" s="823"/>
      <c r="K30" s="1359"/>
      <c r="L30" s="1359"/>
      <c r="M30" s="1359"/>
      <c r="N30" s="1359"/>
      <c r="O30" s="1359"/>
      <c r="P30" s="1359"/>
      <c r="Q30" s="1359"/>
      <c r="R30" s="1359"/>
      <c r="S30" s="1359"/>
      <c r="T30" s="1359"/>
      <c r="U30" s="1359"/>
      <c r="V30" s="1359"/>
      <c r="W30" s="1359"/>
      <c r="X30" s="1360"/>
      <c r="Y30" s="1360"/>
      <c r="Z30" s="1360"/>
      <c r="AA30" s="1336"/>
      <c r="AB30" s="201"/>
      <c r="AC30" s="28"/>
      <c r="AD30" s="28"/>
      <c r="AE30" s="28"/>
    </row>
    <row r="31" spans="1:31" ht="12.75" customHeight="1" x14ac:dyDescent="0.65">
      <c r="C31" s="725"/>
      <c r="D31" s="726"/>
      <c r="E31" s="726"/>
      <c r="F31" s="726"/>
      <c r="G31" s="604" t="str">
        <f>IF(VLOOKUP($I$8,'DATI EROGAZIONI'!$A$2:$AD$22,29,FALSE)="","",VLOOKUP($I$8,'DATI EROGAZIONI'!$A$2:$AD$22,29,FALSE))</f>
        <v>B80J22000020003</v>
      </c>
      <c r="H31" s="620"/>
      <c r="I31" s="822"/>
      <c r="J31" s="823"/>
      <c r="K31" s="1359"/>
      <c r="L31" s="1359"/>
      <c r="M31" s="1359"/>
      <c r="N31" s="1359"/>
      <c r="O31" s="1359"/>
      <c r="P31" s="1359"/>
      <c r="Q31" s="1359"/>
      <c r="R31" s="1359"/>
      <c r="S31" s="1359"/>
      <c r="T31" s="1359"/>
      <c r="U31" s="1359"/>
      <c r="V31" s="1359"/>
      <c r="W31" s="1359"/>
      <c r="X31" s="1360"/>
      <c r="Y31" s="1360"/>
      <c r="Z31" s="1360"/>
      <c r="AA31" s="1336"/>
      <c r="AB31" s="201"/>
      <c r="AC31" s="28"/>
      <c r="AD31" s="28"/>
      <c r="AE31" s="28"/>
    </row>
    <row r="32" spans="1:31" ht="12.75" customHeight="1" x14ac:dyDescent="0.65">
      <c r="C32" s="727"/>
      <c r="D32" s="728"/>
      <c r="E32" s="728"/>
      <c r="F32" s="728"/>
      <c r="G32" s="604" t="str">
        <f>IF(VLOOKUP($I$8,'DATI EROGAZIONI'!$A$2:$AD$22,30,FALSE)="","",VLOOKUP($I$8,'DATI EROGAZIONI'!$A$2:$AD$22,30,FALSE))</f>
        <v>B10B21000000007</v>
      </c>
      <c r="H32" s="620"/>
      <c r="I32" s="822"/>
      <c r="J32" s="823"/>
      <c r="K32" s="1359"/>
      <c r="L32" s="1359"/>
      <c r="M32" s="1359"/>
      <c r="N32" s="1359"/>
      <c r="O32" s="1359"/>
      <c r="P32" s="1359"/>
      <c r="Q32" s="1359"/>
      <c r="R32" s="1359"/>
      <c r="S32" s="1359"/>
      <c r="T32" s="1359"/>
      <c r="U32" s="1359"/>
      <c r="V32" s="1359"/>
      <c r="W32" s="1359"/>
      <c r="X32" s="1360"/>
      <c r="Y32" s="1360"/>
      <c r="Z32" s="1360"/>
      <c r="AA32" s="1336"/>
      <c r="AB32" s="201"/>
      <c r="AC32" s="28"/>
      <c r="AD32" s="28"/>
      <c r="AE32" s="28"/>
    </row>
    <row r="33" spans="2:31" ht="12.75" customHeight="1" thickBot="1" x14ac:dyDescent="0.7">
      <c r="C33" s="729"/>
      <c r="D33" s="730"/>
      <c r="E33" s="730"/>
      <c r="F33" s="730"/>
      <c r="G33" s="621" t="str">
        <f>IF(VLOOKUP($I$8,'DATI EROGAZIONI'!$A$2:$AE$22,31,FALSE)="","",VLOOKUP($I$8,'DATI EROGAZIONI'!$A$2:$AE$22,31,FALSE))</f>
        <v>E60B21000000007</v>
      </c>
      <c r="H33" s="620"/>
      <c r="I33" s="824"/>
      <c r="J33" s="825"/>
      <c r="K33" s="1359"/>
      <c r="L33" s="1359"/>
      <c r="M33" s="1359"/>
      <c r="N33" s="1359"/>
      <c r="O33" s="1359"/>
      <c r="P33" s="1359"/>
      <c r="Q33" s="1359"/>
      <c r="R33" s="1359"/>
      <c r="S33" s="1359"/>
      <c r="T33" s="1359"/>
      <c r="U33" s="1359"/>
      <c r="V33" s="1359"/>
      <c r="W33" s="1359"/>
      <c r="X33" s="1360"/>
      <c r="Y33" s="1360"/>
      <c r="Z33" s="1360"/>
      <c r="AA33" s="1336"/>
      <c r="AB33" s="201"/>
      <c r="AC33" s="28"/>
      <c r="AD33" s="28"/>
      <c r="AE33" s="28"/>
    </row>
    <row r="34" spans="2:31" ht="15" thickBot="1" x14ac:dyDescent="0.4"/>
    <row r="35" spans="2:31" ht="33.65" customHeight="1" thickBot="1" x14ac:dyDescent="0.4">
      <c r="C35" s="813" t="s">
        <v>4</v>
      </c>
      <c r="D35" s="814"/>
      <c r="E35" s="814"/>
      <c r="F35" s="814"/>
      <c r="G35" s="814"/>
      <c r="H35" s="815"/>
      <c r="I35" s="781"/>
      <c r="J35" s="782"/>
      <c r="K35" s="132"/>
      <c r="L35" s="132"/>
      <c r="M35" s="132"/>
      <c r="N35" s="132"/>
      <c r="O35" s="132"/>
      <c r="P35" s="132"/>
      <c r="Q35" s="132"/>
      <c r="R35" s="132"/>
      <c r="S35" s="132"/>
    </row>
    <row r="36" spans="2:31" ht="15" thickBot="1" x14ac:dyDescent="0.4"/>
    <row r="37" spans="2:31" ht="20.5" thickBot="1" x14ac:dyDescent="0.4">
      <c r="B37" s="836" t="s">
        <v>8</v>
      </c>
      <c r="F37" s="856" t="s">
        <v>168</v>
      </c>
      <c r="G37" s="857"/>
      <c r="H37" s="602" t="s">
        <v>169</v>
      </c>
      <c r="I37" s="832" t="s">
        <v>35</v>
      </c>
      <c r="J37" s="829"/>
    </row>
    <row r="38" spans="2:31" ht="15" thickBot="1" x14ac:dyDescent="0.4">
      <c r="B38" s="837"/>
    </row>
    <row r="39" spans="2:31" ht="43.5" customHeight="1" x14ac:dyDescent="0.35">
      <c r="B39" s="837"/>
      <c r="G39" s="605"/>
      <c r="H39" s="811" t="s">
        <v>170</v>
      </c>
      <c r="I39" s="811" t="s">
        <v>171</v>
      </c>
      <c r="J39" s="811" t="s">
        <v>172</v>
      </c>
    </row>
    <row r="40" spans="2:31" ht="39.65" customHeight="1" x14ac:dyDescent="0.35">
      <c r="B40" s="837"/>
      <c r="F40" s="95" t="s">
        <v>173</v>
      </c>
      <c r="G40" s="96" t="s">
        <v>174</v>
      </c>
      <c r="H40" s="812"/>
      <c r="I40" s="812"/>
      <c r="J40" s="812"/>
    </row>
    <row r="41" spans="2:31" x14ac:dyDescent="0.35">
      <c r="B41" s="837"/>
      <c r="F41" s="22" t="s">
        <v>175</v>
      </c>
      <c r="G41" s="198" t="s">
        <v>176</v>
      </c>
      <c r="H41" s="199">
        <v>0</v>
      </c>
      <c r="I41" s="199">
        <v>0</v>
      </c>
      <c r="J41" s="105">
        <f>H41-I41</f>
        <v>0</v>
      </c>
      <c r="K41" s="797" t="s">
        <v>638</v>
      </c>
      <c r="L41" s="1361"/>
    </row>
    <row r="42" spans="2:31" x14ac:dyDescent="0.35">
      <c r="B42" s="837"/>
      <c r="F42" s="22" t="s">
        <v>177</v>
      </c>
      <c r="G42" s="198" t="s">
        <v>178</v>
      </c>
      <c r="H42" s="199">
        <v>0</v>
      </c>
      <c r="I42" s="199">
        <v>0</v>
      </c>
      <c r="J42" s="105">
        <f>H42-I42</f>
        <v>0</v>
      </c>
      <c r="K42" s="798"/>
      <c r="L42" s="1362"/>
    </row>
    <row r="43" spans="2:31" ht="15" customHeight="1" x14ac:dyDescent="0.35">
      <c r="B43" s="837"/>
      <c r="F43" s="22" t="s">
        <v>179</v>
      </c>
      <c r="G43" s="198" t="s">
        <v>180</v>
      </c>
      <c r="H43" s="199">
        <v>0</v>
      </c>
      <c r="I43" s="199">
        <v>0</v>
      </c>
      <c r="J43" s="105">
        <f>H43-I43</f>
        <v>0</v>
      </c>
      <c r="K43" s="799"/>
      <c r="L43" s="1363"/>
    </row>
    <row r="44" spans="2:31" ht="15" customHeight="1" x14ac:dyDescent="0.35">
      <c r="B44" s="837"/>
      <c r="F44" s="16" t="s">
        <v>181</v>
      </c>
      <c r="G44" s="17" t="s">
        <v>182</v>
      </c>
      <c r="H44" s="18">
        <f>H41+H42+H43</f>
        <v>0</v>
      </c>
      <c r="I44" s="18">
        <f>I41+I42+I43</f>
        <v>0</v>
      </c>
      <c r="J44" s="18">
        <f>H44-I44</f>
        <v>0</v>
      </c>
    </row>
    <row r="45" spans="2:31" ht="15" customHeight="1" x14ac:dyDescent="0.35">
      <c r="B45" s="837"/>
      <c r="F45" s="94" t="s">
        <v>183</v>
      </c>
      <c r="G45" s="97" t="s">
        <v>184</v>
      </c>
      <c r="H45" s="14" t="s">
        <v>184</v>
      </c>
      <c r="I45" s="14" t="s">
        <v>184</v>
      </c>
      <c r="J45" s="14" t="s">
        <v>184</v>
      </c>
    </row>
    <row r="46" spans="2:31" ht="15" customHeight="1" x14ac:dyDescent="0.35">
      <c r="B46" s="837"/>
      <c r="F46" s="22" t="s">
        <v>185</v>
      </c>
      <c r="G46" s="198" t="s">
        <v>186</v>
      </c>
      <c r="H46" s="199">
        <v>0</v>
      </c>
      <c r="I46" s="199">
        <v>0</v>
      </c>
      <c r="J46" s="105">
        <f t="shared" ref="J46:J55" si="0">H46-I46</f>
        <v>0</v>
      </c>
      <c r="K46" s="684" t="s">
        <v>638</v>
      </c>
      <c r="L46" s="493"/>
    </row>
    <row r="47" spans="2:31" ht="15" customHeight="1" x14ac:dyDescent="0.35">
      <c r="B47" s="837"/>
      <c r="F47" s="22" t="s">
        <v>187</v>
      </c>
      <c r="G47" s="198" t="s">
        <v>186</v>
      </c>
      <c r="H47" s="199">
        <v>0</v>
      </c>
      <c r="I47" s="199">
        <v>0</v>
      </c>
      <c r="J47" s="105">
        <f t="shared" si="0"/>
        <v>0</v>
      </c>
      <c r="K47" s="684" t="s">
        <v>638</v>
      </c>
      <c r="L47" s="493"/>
    </row>
    <row r="48" spans="2:31" ht="15" customHeight="1" x14ac:dyDescent="0.35">
      <c r="B48" s="837"/>
      <c r="F48" s="22" t="s">
        <v>188</v>
      </c>
      <c r="G48" s="198" t="s">
        <v>186</v>
      </c>
      <c r="H48" s="199">
        <v>0</v>
      </c>
      <c r="I48" s="199">
        <v>0</v>
      </c>
      <c r="J48" s="105">
        <f t="shared" si="0"/>
        <v>0</v>
      </c>
      <c r="K48" s="684" t="s">
        <v>638</v>
      </c>
      <c r="L48" s="493"/>
    </row>
    <row r="49" spans="1:31" ht="15" customHeight="1" x14ac:dyDescent="0.35">
      <c r="B49" s="837"/>
      <c r="F49" s="22" t="s">
        <v>189</v>
      </c>
      <c r="G49" s="198" t="s">
        <v>186</v>
      </c>
      <c r="H49" s="199">
        <v>0</v>
      </c>
      <c r="I49" s="199">
        <v>0</v>
      </c>
      <c r="J49" s="105">
        <f t="shared" si="0"/>
        <v>0</v>
      </c>
      <c r="K49" s="684" t="s">
        <v>638</v>
      </c>
      <c r="L49" s="493"/>
    </row>
    <row r="50" spans="1:31" s="1364" customFormat="1" ht="15" customHeight="1" x14ac:dyDescent="0.35">
      <c r="A50" s="102"/>
      <c r="B50" s="837"/>
      <c r="C50" s="102"/>
      <c r="D50" s="102"/>
      <c r="E50" s="102"/>
      <c r="F50" s="22" t="s">
        <v>190</v>
      </c>
      <c r="G50" s="198" t="s">
        <v>186</v>
      </c>
      <c r="H50" s="199">
        <v>0</v>
      </c>
      <c r="I50" s="199">
        <v>0</v>
      </c>
      <c r="J50" s="105">
        <f t="shared" si="0"/>
        <v>0</v>
      </c>
      <c r="K50" s="684" t="s">
        <v>638</v>
      </c>
      <c r="L50" s="493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</row>
    <row r="51" spans="1:31" ht="15" customHeight="1" x14ac:dyDescent="0.35">
      <c r="B51" s="837"/>
      <c r="F51" s="22" t="s">
        <v>191</v>
      </c>
      <c r="G51" s="198" t="s">
        <v>186</v>
      </c>
      <c r="H51" s="199">
        <v>0</v>
      </c>
      <c r="I51" s="199">
        <v>0</v>
      </c>
      <c r="J51" s="105">
        <f t="shared" si="0"/>
        <v>0</v>
      </c>
      <c r="K51" s="684" t="s">
        <v>638</v>
      </c>
      <c r="L51" s="493"/>
    </row>
    <row r="52" spans="1:31" ht="15" customHeight="1" x14ac:dyDescent="0.35">
      <c r="B52" s="837"/>
      <c r="F52" s="22" t="s">
        <v>192</v>
      </c>
      <c r="G52" s="198" t="s">
        <v>186</v>
      </c>
      <c r="H52" s="199">
        <v>0</v>
      </c>
      <c r="I52" s="199">
        <v>0</v>
      </c>
      <c r="J52" s="105">
        <f t="shared" si="0"/>
        <v>0</v>
      </c>
      <c r="K52" s="684" t="s">
        <v>638</v>
      </c>
      <c r="L52" s="493"/>
    </row>
    <row r="53" spans="1:31" ht="15" customHeight="1" x14ac:dyDescent="0.35">
      <c r="B53" s="837"/>
      <c r="F53" s="22" t="s">
        <v>193</v>
      </c>
      <c r="G53" s="198" t="s">
        <v>186</v>
      </c>
      <c r="H53" s="199">
        <v>0</v>
      </c>
      <c r="I53" s="199">
        <v>0</v>
      </c>
      <c r="J53" s="105">
        <f t="shared" si="0"/>
        <v>0</v>
      </c>
      <c r="K53" s="684" t="s">
        <v>638</v>
      </c>
      <c r="L53" s="493"/>
    </row>
    <row r="54" spans="1:31" ht="15" customHeight="1" x14ac:dyDescent="0.35">
      <c r="B54" s="837"/>
      <c r="F54" s="22" t="s">
        <v>194</v>
      </c>
      <c r="G54" s="198" t="s">
        <v>186</v>
      </c>
      <c r="H54" s="199">
        <v>0</v>
      </c>
      <c r="I54" s="199">
        <v>0</v>
      </c>
      <c r="J54" s="105">
        <f t="shared" si="0"/>
        <v>0</v>
      </c>
      <c r="K54" s="684" t="s">
        <v>638</v>
      </c>
      <c r="L54" s="493"/>
    </row>
    <row r="55" spans="1:31" ht="15" customHeight="1" x14ac:dyDescent="0.35">
      <c r="B55" s="837"/>
      <c r="F55" s="22"/>
      <c r="G55" s="20" t="s">
        <v>195</v>
      </c>
      <c r="H55" s="21">
        <f>SUM(H46:H54)</f>
        <v>0</v>
      </c>
      <c r="I55" s="21">
        <f>SUM(I46:I54)</f>
        <v>0</v>
      </c>
      <c r="J55" s="105">
        <f t="shared" si="0"/>
        <v>0</v>
      </c>
      <c r="K55" s="684" t="s">
        <v>638</v>
      </c>
      <c r="L55" s="493"/>
    </row>
    <row r="56" spans="1:31" ht="15" customHeight="1" thickBot="1" x14ac:dyDescent="0.4">
      <c r="B56" s="837"/>
      <c r="H56" s="15"/>
      <c r="I56" s="15"/>
      <c r="J56" s="15"/>
    </row>
    <row r="57" spans="1:31" ht="15.75" customHeight="1" thickBot="1" x14ac:dyDescent="0.4">
      <c r="A57" s="89"/>
      <c r="B57" s="837"/>
      <c r="F57" s="850" t="s">
        <v>196</v>
      </c>
      <c r="G57" s="851"/>
      <c r="H57" s="19">
        <f>H44+H55</f>
        <v>0</v>
      </c>
      <c r="I57" s="19">
        <f>I44+I55</f>
        <v>0</v>
      </c>
      <c r="J57" s="19">
        <f>J44+J55</f>
        <v>0</v>
      </c>
    </row>
    <row r="58" spans="1:31" ht="15" customHeight="1" x14ac:dyDescent="0.35">
      <c r="A58" s="89"/>
      <c r="B58" s="837"/>
    </row>
    <row r="59" spans="1:31" ht="15" customHeight="1" x14ac:dyDescent="0.35">
      <c r="A59" s="89"/>
      <c r="B59" s="837"/>
    </row>
    <row r="60" spans="1:31" ht="7.5" customHeight="1" thickBot="1" x14ac:dyDescent="0.4">
      <c r="A60" s="89"/>
      <c r="B60" s="837"/>
      <c r="C60" s="99"/>
      <c r="D60" s="99"/>
      <c r="E60" s="99"/>
      <c r="F60" s="99"/>
      <c r="G60" s="99"/>
      <c r="I60" s="109"/>
      <c r="J60" s="109"/>
      <c r="K60" s="109"/>
    </row>
    <row r="61" spans="1:31" ht="15" customHeight="1" x14ac:dyDescent="0.35">
      <c r="A61" s="89"/>
      <c r="B61" s="837"/>
      <c r="C61" s="99"/>
      <c r="D61" s="99"/>
      <c r="E61" s="99"/>
      <c r="F61" s="844" t="s">
        <v>6</v>
      </c>
      <c r="G61" s="845"/>
      <c r="H61" s="845"/>
      <c r="I61" s="845"/>
      <c r="J61" s="846"/>
      <c r="K61" s="109"/>
    </row>
    <row r="62" spans="1:31" ht="15" customHeight="1" thickBot="1" x14ac:dyDescent="0.4">
      <c r="A62" s="89"/>
      <c r="B62" s="838"/>
      <c r="C62" s="99"/>
      <c r="D62" s="99"/>
      <c r="E62" s="99"/>
      <c r="F62" s="847"/>
      <c r="G62" s="848"/>
      <c r="H62" s="848"/>
      <c r="I62" s="848"/>
      <c r="J62" s="849"/>
      <c r="K62" s="109"/>
    </row>
    <row r="63" spans="1:31" ht="54.75" customHeight="1" thickBot="1" x14ac:dyDescent="0.4">
      <c r="A63" s="89"/>
      <c r="B63" s="93"/>
      <c r="C63" s="93"/>
      <c r="D63" s="93"/>
      <c r="E63" s="93"/>
      <c r="F63" s="93"/>
      <c r="G63" s="93"/>
      <c r="I63" s="93"/>
      <c r="J63" s="93"/>
      <c r="K63" s="109"/>
    </row>
    <row r="64" spans="1:31" ht="38.15" customHeight="1" thickBot="1" x14ac:dyDescent="0.4">
      <c r="A64" s="89"/>
      <c r="B64" s="839" t="s">
        <v>57</v>
      </c>
      <c r="F64" s="830" t="s">
        <v>197</v>
      </c>
      <c r="G64" s="831"/>
      <c r="H64" s="606" t="s">
        <v>169</v>
      </c>
      <c r="I64" s="832" t="s">
        <v>35</v>
      </c>
      <c r="J64" s="829"/>
    </row>
    <row r="65" spans="1:12" ht="15" customHeight="1" thickBot="1" x14ac:dyDescent="0.4">
      <c r="A65" s="89"/>
      <c r="B65" s="840"/>
    </row>
    <row r="66" spans="1:12" ht="43.5" customHeight="1" x14ac:dyDescent="0.35">
      <c r="A66" s="89"/>
      <c r="B66" s="840"/>
      <c r="H66" s="842" t="s">
        <v>170</v>
      </c>
      <c r="I66" s="842" t="s">
        <v>171</v>
      </c>
      <c r="J66" s="842" t="s">
        <v>172</v>
      </c>
    </row>
    <row r="67" spans="1:12" ht="25" x14ac:dyDescent="0.35">
      <c r="A67" s="89"/>
      <c r="B67" s="840"/>
      <c r="F67" s="95" t="s">
        <v>198</v>
      </c>
      <c r="G67" s="96" t="s">
        <v>174</v>
      </c>
      <c r="H67" s="843"/>
      <c r="I67" s="843"/>
      <c r="J67" s="843"/>
    </row>
    <row r="68" spans="1:12" ht="25" x14ac:dyDescent="0.35">
      <c r="A68" s="89"/>
      <c r="B68" s="840"/>
      <c r="F68" s="22" t="s">
        <v>199</v>
      </c>
      <c r="G68" s="198" t="s">
        <v>176</v>
      </c>
      <c r="H68" s="199">
        <v>0</v>
      </c>
      <c r="I68" s="199">
        <v>0</v>
      </c>
      <c r="J68" s="105">
        <f>H68-I68</f>
        <v>0</v>
      </c>
      <c r="K68" s="800" t="s">
        <v>638</v>
      </c>
      <c r="L68" s="1361"/>
    </row>
    <row r="69" spans="1:12" ht="25" x14ac:dyDescent="0.35">
      <c r="A69" s="89"/>
      <c r="B69" s="840"/>
      <c r="F69" s="22" t="s">
        <v>200</v>
      </c>
      <c r="G69" s="198" t="s">
        <v>178</v>
      </c>
      <c r="H69" s="199">
        <v>0</v>
      </c>
      <c r="I69" s="199">
        <v>0</v>
      </c>
      <c r="J69" s="105">
        <f>H69-I69</f>
        <v>0</v>
      </c>
      <c r="K69" s="801"/>
      <c r="L69" s="1362"/>
    </row>
    <row r="70" spans="1:12" ht="15" customHeight="1" x14ac:dyDescent="0.35">
      <c r="A70" s="89"/>
      <c r="B70" s="840"/>
      <c r="F70" s="22" t="s">
        <v>201</v>
      </c>
      <c r="G70" s="198" t="s">
        <v>180</v>
      </c>
      <c r="H70" s="199">
        <v>0</v>
      </c>
      <c r="I70" s="199">
        <v>0</v>
      </c>
      <c r="J70" s="105">
        <f>H70-I70</f>
        <v>0</v>
      </c>
      <c r="K70" s="802"/>
      <c r="L70" s="1363"/>
    </row>
    <row r="71" spans="1:12" ht="15" customHeight="1" x14ac:dyDescent="0.35">
      <c r="A71" s="89"/>
      <c r="B71" s="840"/>
      <c r="F71" s="16" t="s">
        <v>202</v>
      </c>
      <c r="G71" s="17" t="s">
        <v>182</v>
      </c>
      <c r="H71" s="18">
        <f>H68+H69+H70</f>
        <v>0</v>
      </c>
      <c r="I71" s="18">
        <f>I68+I69+I70</f>
        <v>0</v>
      </c>
      <c r="J71" s="18">
        <f>H71-I71</f>
        <v>0</v>
      </c>
    </row>
    <row r="72" spans="1:12" ht="18" customHeight="1" x14ac:dyDescent="0.35">
      <c r="B72" s="840"/>
      <c r="F72" s="94" t="s">
        <v>203</v>
      </c>
      <c r="G72" s="97" t="s">
        <v>184</v>
      </c>
      <c r="H72" s="14" t="s">
        <v>184</v>
      </c>
      <c r="I72" s="14" t="s">
        <v>184</v>
      </c>
      <c r="J72" s="14" t="s">
        <v>184</v>
      </c>
    </row>
    <row r="73" spans="1:12" ht="15" customHeight="1" x14ac:dyDescent="0.35">
      <c r="B73" s="840"/>
      <c r="F73" s="22" t="s">
        <v>204</v>
      </c>
      <c r="G73" s="198" t="s">
        <v>186</v>
      </c>
      <c r="H73" s="199">
        <v>0</v>
      </c>
      <c r="I73" s="199">
        <v>0</v>
      </c>
      <c r="J73" s="105">
        <f t="shared" ref="J73:J82" si="1">H73-I73</f>
        <v>0</v>
      </c>
      <c r="K73" s="686" t="s">
        <v>638</v>
      </c>
      <c r="L73" s="493"/>
    </row>
    <row r="74" spans="1:12" ht="15" customHeight="1" x14ac:dyDescent="0.35">
      <c r="B74" s="840"/>
      <c r="F74" s="22" t="s">
        <v>205</v>
      </c>
      <c r="G74" s="198" t="s">
        <v>186</v>
      </c>
      <c r="H74" s="199">
        <v>0</v>
      </c>
      <c r="I74" s="199">
        <v>0</v>
      </c>
      <c r="J74" s="105">
        <f t="shared" si="1"/>
        <v>0</v>
      </c>
      <c r="K74" s="686" t="s">
        <v>638</v>
      </c>
      <c r="L74" s="493"/>
    </row>
    <row r="75" spans="1:12" ht="15" customHeight="1" x14ac:dyDescent="0.35">
      <c r="B75" s="840"/>
      <c r="F75" s="22" t="s">
        <v>206</v>
      </c>
      <c r="G75" s="198" t="s">
        <v>186</v>
      </c>
      <c r="H75" s="199">
        <v>0</v>
      </c>
      <c r="I75" s="199">
        <v>0</v>
      </c>
      <c r="J75" s="105">
        <f t="shared" si="1"/>
        <v>0</v>
      </c>
      <c r="K75" s="686" t="s">
        <v>638</v>
      </c>
      <c r="L75" s="493"/>
    </row>
    <row r="76" spans="1:12" ht="15" customHeight="1" x14ac:dyDescent="0.35">
      <c r="B76" s="840"/>
      <c r="F76" s="22" t="s">
        <v>207</v>
      </c>
      <c r="G76" s="198" t="s">
        <v>186</v>
      </c>
      <c r="H76" s="199">
        <v>0</v>
      </c>
      <c r="I76" s="199">
        <v>0</v>
      </c>
      <c r="J76" s="105">
        <f t="shared" si="1"/>
        <v>0</v>
      </c>
      <c r="K76" s="686" t="s">
        <v>638</v>
      </c>
      <c r="L76" s="493"/>
    </row>
    <row r="77" spans="1:12" ht="15" customHeight="1" x14ac:dyDescent="0.35">
      <c r="B77" s="840"/>
      <c r="F77" s="22" t="s">
        <v>208</v>
      </c>
      <c r="G77" s="198" t="s">
        <v>186</v>
      </c>
      <c r="H77" s="199">
        <v>0</v>
      </c>
      <c r="I77" s="199">
        <v>0</v>
      </c>
      <c r="J77" s="105">
        <f t="shared" si="1"/>
        <v>0</v>
      </c>
      <c r="K77" s="686" t="s">
        <v>638</v>
      </c>
      <c r="L77" s="493"/>
    </row>
    <row r="78" spans="1:12" ht="15" customHeight="1" x14ac:dyDescent="0.35">
      <c r="B78" s="840"/>
      <c r="F78" s="22" t="s">
        <v>209</v>
      </c>
      <c r="G78" s="198" t="s">
        <v>186</v>
      </c>
      <c r="H78" s="199">
        <v>0</v>
      </c>
      <c r="I78" s="199">
        <v>0</v>
      </c>
      <c r="J78" s="105">
        <f t="shared" si="1"/>
        <v>0</v>
      </c>
      <c r="K78" s="686" t="s">
        <v>638</v>
      </c>
      <c r="L78" s="493"/>
    </row>
    <row r="79" spans="1:12" ht="15" customHeight="1" x14ac:dyDescent="0.35">
      <c r="B79" s="840"/>
      <c r="F79" s="22" t="s">
        <v>210</v>
      </c>
      <c r="G79" s="198" t="s">
        <v>186</v>
      </c>
      <c r="H79" s="199">
        <v>0</v>
      </c>
      <c r="I79" s="199">
        <v>0</v>
      </c>
      <c r="J79" s="105">
        <f t="shared" si="1"/>
        <v>0</v>
      </c>
      <c r="K79" s="686" t="s">
        <v>638</v>
      </c>
      <c r="L79" s="493"/>
    </row>
    <row r="80" spans="1:12" ht="15" customHeight="1" x14ac:dyDescent="0.35">
      <c r="B80" s="840"/>
      <c r="F80" s="22" t="s">
        <v>211</v>
      </c>
      <c r="G80" s="198" t="s">
        <v>186</v>
      </c>
      <c r="H80" s="199">
        <v>0</v>
      </c>
      <c r="I80" s="199">
        <v>0</v>
      </c>
      <c r="J80" s="105">
        <f t="shared" si="1"/>
        <v>0</v>
      </c>
      <c r="K80" s="686" t="s">
        <v>638</v>
      </c>
      <c r="L80" s="493"/>
    </row>
    <row r="81" spans="2:12" ht="15" customHeight="1" x14ac:dyDescent="0.35">
      <c r="B81" s="840"/>
      <c r="F81" s="22" t="s">
        <v>212</v>
      </c>
      <c r="G81" s="198" t="s">
        <v>186</v>
      </c>
      <c r="H81" s="199">
        <v>0</v>
      </c>
      <c r="I81" s="199">
        <v>0</v>
      </c>
      <c r="J81" s="105">
        <f t="shared" si="1"/>
        <v>0</v>
      </c>
      <c r="K81" s="686" t="s">
        <v>638</v>
      </c>
      <c r="L81" s="493"/>
    </row>
    <row r="82" spans="2:12" ht="18" customHeight="1" x14ac:dyDescent="0.35">
      <c r="B82" s="840"/>
      <c r="F82" s="22"/>
      <c r="G82" s="20" t="s">
        <v>195</v>
      </c>
      <c r="H82" s="21">
        <f>SUM(H73:H81)</f>
        <v>0</v>
      </c>
      <c r="I82" s="21">
        <f>SUM(I73:I81)</f>
        <v>0</v>
      </c>
      <c r="J82" s="105">
        <f t="shared" si="1"/>
        <v>0</v>
      </c>
      <c r="K82" s="686" t="s">
        <v>638</v>
      </c>
      <c r="L82" s="493"/>
    </row>
    <row r="83" spans="2:12" ht="18.75" customHeight="1" thickBot="1" x14ac:dyDescent="0.4">
      <c r="B83" s="840"/>
      <c r="H83" s="15"/>
      <c r="I83" s="15"/>
      <c r="J83" s="15"/>
    </row>
    <row r="84" spans="2:12" ht="18.75" customHeight="1" thickBot="1" x14ac:dyDescent="0.4">
      <c r="B84" s="840"/>
      <c r="F84" s="850" t="s">
        <v>213</v>
      </c>
      <c r="G84" s="855"/>
      <c r="H84" s="19">
        <f>H71+H82</f>
        <v>0</v>
      </c>
      <c r="I84" s="19">
        <f>I71+I82</f>
        <v>0</v>
      </c>
      <c r="J84" s="19">
        <f>J71+J82</f>
        <v>0</v>
      </c>
    </row>
    <row r="85" spans="2:12" ht="18.75" customHeight="1" x14ac:dyDescent="0.35">
      <c r="B85" s="840"/>
      <c r="F85" s="460"/>
      <c r="G85" s="115"/>
      <c r="H85" s="461"/>
      <c r="I85" s="462"/>
      <c r="J85" s="462"/>
    </row>
    <row r="86" spans="2:12" ht="18.75" customHeight="1" thickBot="1" x14ac:dyDescent="0.4">
      <c r="B86" s="840"/>
      <c r="F86" s="99"/>
      <c r="G86" s="99"/>
      <c r="I86" s="109"/>
      <c r="J86" s="109"/>
    </row>
    <row r="87" spans="2:12" ht="40.5" customHeight="1" x14ac:dyDescent="0.35">
      <c r="B87" s="840"/>
      <c r="F87" s="844" t="s">
        <v>6</v>
      </c>
      <c r="G87" s="845"/>
      <c r="H87" s="845"/>
      <c r="I87" s="845"/>
      <c r="J87" s="846"/>
    </row>
    <row r="88" spans="2:12" ht="18.75" customHeight="1" thickBot="1" x14ac:dyDescent="0.4">
      <c r="B88" s="841"/>
      <c r="F88" s="847"/>
      <c r="G88" s="848"/>
      <c r="H88" s="848"/>
      <c r="I88" s="848"/>
      <c r="J88" s="849"/>
    </row>
    <row r="89" spans="2:12" ht="45.75" customHeight="1" thickBot="1" x14ac:dyDescent="0.4">
      <c r="B89" s="415"/>
      <c r="F89" s="414"/>
      <c r="G89" s="414"/>
      <c r="H89" s="414"/>
      <c r="I89" s="414"/>
      <c r="J89" s="414"/>
    </row>
    <row r="90" spans="2:12" ht="40.5" customHeight="1" thickBot="1" x14ac:dyDescent="0.4">
      <c r="B90" s="852" t="s">
        <v>214</v>
      </c>
      <c r="F90" s="607" t="s">
        <v>215</v>
      </c>
      <c r="G90" s="608"/>
      <c r="H90" s="609" t="s">
        <v>169</v>
      </c>
      <c r="I90" s="828" t="s">
        <v>35</v>
      </c>
      <c r="J90" s="829"/>
    </row>
    <row r="91" spans="2:12" ht="18.75" customHeight="1" thickBot="1" x14ac:dyDescent="0.4">
      <c r="B91" s="853"/>
    </row>
    <row r="92" spans="2:12" ht="36.75" customHeight="1" x14ac:dyDescent="0.35">
      <c r="B92" s="853"/>
      <c r="C92" s="99"/>
      <c r="D92" s="99"/>
      <c r="E92" s="99"/>
      <c r="H92" s="826" t="s">
        <v>170</v>
      </c>
      <c r="I92" s="826" t="s">
        <v>171</v>
      </c>
      <c r="J92" s="826" t="s">
        <v>172</v>
      </c>
    </row>
    <row r="93" spans="2:12" ht="36.65" customHeight="1" x14ac:dyDescent="0.35">
      <c r="B93" s="853"/>
      <c r="C93" s="1365"/>
      <c r="D93" s="1365"/>
      <c r="E93" s="1365"/>
      <c r="F93" s="95" t="s">
        <v>216</v>
      </c>
      <c r="G93" s="96" t="s">
        <v>174</v>
      </c>
      <c r="H93" s="827"/>
      <c r="I93" s="827"/>
      <c r="J93" s="827"/>
    </row>
    <row r="94" spans="2:12" x14ac:dyDescent="0.35">
      <c r="B94" s="853"/>
      <c r="C94" s="99"/>
      <c r="D94" s="99"/>
      <c r="E94" s="99"/>
      <c r="F94" s="22" t="s">
        <v>217</v>
      </c>
      <c r="G94" s="198" t="s">
        <v>176</v>
      </c>
      <c r="H94" s="199">
        <v>0</v>
      </c>
      <c r="I94" s="199">
        <v>0</v>
      </c>
      <c r="J94" s="105">
        <f>H94-I94</f>
        <v>0</v>
      </c>
      <c r="K94" s="803" t="s">
        <v>638</v>
      </c>
      <c r="L94" s="1361"/>
    </row>
    <row r="95" spans="2:12" x14ac:dyDescent="0.35">
      <c r="B95" s="853"/>
      <c r="C95" s="99"/>
      <c r="D95" s="99"/>
      <c r="E95" s="99"/>
      <c r="F95" s="22" t="s">
        <v>218</v>
      </c>
      <c r="G95" s="198" t="s">
        <v>178</v>
      </c>
      <c r="H95" s="199">
        <v>0</v>
      </c>
      <c r="I95" s="199">
        <v>0</v>
      </c>
      <c r="J95" s="105">
        <f>H95-I95</f>
        <v>0</v>
      </c>
      <c r="K95" s="804"/>
      <c r="L95" s="1362"/>
    </row>
    <row r="96" spans="2:12" ht="18.75" customHeight="1" x14ac:dyDescent="0.35">
      <c r="B96" s="853"/>
      <c r="C96" s="99"/>
      <c r="D96" s="99"/>
      <c r="E96" s="99"/>
      <c r="F96" s="22" t="s">
        <v>219</v>
      </c>
      <c r="G96" s="198" t="s">
        <v>180</v>
      </c>
      <c r="H96" s="199">
        <v>0</v>
      </c>
      <c r="I96" s="199">
        <v>0</v>
      </c>
      <c r="J96" s="105">
        <f>H96-I96</f>
        <v>0</v>
      </c>
      <c r="K96" s="805"/>
      <c r="L96" s="1363"/>
    </row>
    <row r="97" spans="2:12" ht="18" customHeight="1" x14ac:dyDescent="0.35">
      <c r="B97" s="853"/>
      <c r="C97" s="99"/>
      <c r="D97" s="99"/>
      <c r="E97" s="99"/>
      <c r="F97" s="16" t="s">
        <v>220</v>
      </c>
      <c r="G97" s="17" t="s">
        <v>182</v>
      </c>
      <c r="H97" s="18">
        <f>H94+H95+H96</f>
        <v>0</v>
      </c>
      <c r="I97" s="18">
        <f>I94+I95+I96</f>
        <v>0</v>
      </c>
      <c r="J97" s="18">
        <f>H97-I97</f>
        <v>0</v>
      </c>
    </row>
    <row r="98" spans="2:12" ht="15" customHeight="1" x14ac:dyDescent="0.35">
      <c r="B98" s="853"/>
      <c r="F98" s="94" t="s">
        <v>221</v>
      </c>
      <c r="G98" s="97" t="s">
        <v>184</v>
      </c>
      <c r="H98" s="14" t="s">
        <v>184</v>
      </c>
      <c r="I98" s="14" t="s">
        <v>184</v>
      </c>
      <c r="J98" s="14" t="s">
        <v>184</v>
      </c>
    </row>
    <row r="99" spans="2:12" ht="15" customHeight="1" x14ac:dyDescent="0.35">
      <c r="B99" s="853"/>
      <c r="F99" s="200" t="s">
        <v>222</v>
      </c>
      <c r="G99" s="198" t="s">
        <v>186</v>
      </c>
      <c r="H99" s="199">
        <v>0</v>
      </c>
      <c r="I99" s="199">
        <v>0</v>
      </c>
      <c r="J99" s="105">
        <f t="shared" ref="J99:J108" si="2">H99-I99</f>
        <v>0</v>
      </c>
      <c r="K99" s="687" t="s">
        <v>638</v>
      </c>
      <c r="L99" s="493"/>
    </row>
    <row r="100" spans="2:12" ht="15" customHeight="1" x14ac:dyDescent="0.35">
      <c r="B100" s="853"/>
      <c r="F100" s="200" t="s">
        <v>223</v>
      </c>
      <c r="G100" s="198" t="s">
        <v>186</v>
      </c>
      <c r="H100" s="199">
        <v>0</v>
      </c>
      <c r="I100" s="199">
        <v>0</v>
      </c>
      <c r="J100" s="105">
        <f t="shared" si="2"/>
        <v>0</v>
      </c>
      <c r="K100" s="687" t="s">
        <v>638</v>
      </c>
      <c r="L100" s="493"/>
    </row>
    <row r="101" spans="2:12" ht="15" customHeight="1" x14ac:dyDescent="0.35">
      <c r="B101" s="853"/>
      <c r="F101" s="200" t="s">
        <v>224</v>
      </c>
      <c r="G101" s="198" t="s">
        <v>186</v>
      </c>
      <c r="H101" s="199">
        <v>0</v>
      </c>
      <c r="I101" s="199">
        <v>0</v>
      </c>
      <c r="J101" s="105">
        <f t="shared" si="2"/>
        <v>0</v>
      </c>
      <c r="K101" s="687" t="s">
        <v>638</v>
      </c>
      <c r="L101" s="493"/>
    </row>
    <row r="102" spans="2:12" ht="15" customHeight="1" x14ac:dyDescent="0.35">
      <c r="B102" s="853"/>
      <c r="F102" s="200" t="s">
        <v>225</v>
      </c>
      <c r="G102" s="198" t="s">
        <v>186</v>
      </c>
      <c r="H102" s="199">
        <v>0</v>
      </c>
      <c r="I102" s="199">
        <v>0</v>
      </c>
      <c r="J102" s="105">
        <f t="shared" si="2"/>
        <v>0</v>
      </c>
      <c r="K102" s="687" t="s">
        <v>638</v>
      </c>
      <c r="L102" s="493"/>
    </row>
    <row r="103" spans="2:12" ht="15" customHeight="1" x14ac:dyDescent="0.35">
      <c r="B103" s="853"/>
      <c r="F103" s="200" t="s">
        <v>226</v>
      </c>
      <c r="G103" s="198" t="s">
        <v>186</v>
      </c>
      <c r="H103" s="199">
        <v>0</v>
      </c>
      <c r="I103" s="199">
        <v>0</v>
      </c>
      <c r="J103" s="105">
        <f t="shared" si="2"/>
        <v>0</v>
      </c>
      <c r="K103" s="687" t="s">
        <v>638</v>
      </c>
      <c r="L103" s="493"/>
    </row>
    <row r="104" spans="2:12" ht="15" customHeight="1" x14ac:dyDescent="0.35">
      <c r="B104" s="853"/>
      <c r="F104" s="200" t="s">
        <v>227</v>
      </c>
      <c r="G104" s="198" t="s">
        <v>186</v>
      </c>
      <c r="H104" s="199">
        <v>0</v>
      </c>
      <c r="I104" s="199">
        <v>0</v>
      </c>
      <c r="J104" s="105">
        <f t="shared" si="2"/>
        <v>0</v>
      </c>
      <c r="K104" s="687" t="s">
        <v>638</v>
      </c>
      <c r="L104" s="493"/>
    </row>
    <row r="105" spans="2:12" ht="15" customHeight="1" x14ac:dyDescent="0.35">
      <c r="B105" s="853"/>
      <c r="F105" s="200" t="s">
        <v>228</v>
      </c>
      <c r="G105" s="198" t="s">
        <v>186</v>
      </c>
      <c r="H105" s="199">
        <v>0</v>
      </c>
      <c r="I105" s="199">
        <v>0</v>
      </c>
      <c r="J105" s="105">
        <f t="shared" si="2"/>
        <v>0</v>
      </c>
      <c r="K105" s="687" t="s">
        <v>638</v>
      </c>
      <c r="L105" s="493"/>
    </row>
    <row r="106" spans="2:12" ht="15" customHeight="1" x14ac:dyDescent="0.35">
      <c r="B106" s="853"/>
      <c r="F106" s="200" t="s">
        <v>229</v>
      </c>
      <c r="G106" s="198" t="s">
        <v>186</v>
      </c>
      <c r="H106" s="199">
        <v>0</v>
      </c>
      <c r="I106" s="199">
        <v>0</v>
      </c>
      <c r="J106" s="105">
        <f t="shared" si="2"/>
        <v>0</v>
      </c>
      <c r="K106" s="687" t="s">
        <v>638</v>
      </c>
      <c r="L106" s="493"/>
    </row>
    <row r="107" spans="2:12" ht="15" customHeight="1" x14ac:dyDescent="0.35">
      <c r="B107" s="853"/>
      <c r="F107" s="200" t="s">
        <v>230</v>
      </c>
      <c r="G107" s="198" t="s">
        <v>186</v>
      </c>
      <c r="H107" s="199">
        <v>0</v>
      </c>
      <c r="I107" s="199">
        <v>0</v>
      </c>
      <c r="J107" s="105">
        <f t="shared" si="2"/>
        <v>0</v>
      </c>
      <c r="K107" s="687" t="s">
        <v>638</v>
      </c>
      <c r="L107" s="493"/>
    </row>
    <row r="108" spans="2:12" ht="15" customHeight="1" x14ac:dyDescent="0.35">
      <c r="B108" s="853"/>
      <c r="F108" s="22"/>
      <c r="G108" s="20" t="s">
        <v>195</v>
      </c>
      <c r="H108" s="21">
        <f>SUM(H99:H107)</f>
        <v>0</v>
      </c>
      <c r="I108" s="21">
        <f>SUM(I99:I107)</f>
        <v>0</v>
      </c>
      <c r="J108" s="105">
        <f t="shared" si="2"/>
        <v>0</v>
      </c>
      <c r="K108" s="687" t="s">
        <v>638</v>
      </c>
      <c r="L108" s="493"/>
    </row>
    <row r="109" spans="2:12" ht="15.75" customHeight="1" thickBot="1" x14ac:dyDescent="0.4">
      <c r="B109" s="853"/>
      <c r="H109" s="15"/>
      <c r="I109" s="15"/>
      <c r="J109" s="15"/>
    </row>
    <row r="110" spans="2:12" ht="15.75" customHeight="1" thickBot="1" x14ac:dyDescent="0.4">
      <c r="B110" s="853"/>
      <c r="F110" s="850" t="s">
        <v>231</v>
      </c>
      <c r="G110" s="855"/>
      <c r="H110" s="19">
        <f>H97+H108</f>
        <v>0</v>
      </c>
      <c r="I110" s="19">
        <f>I97+I108</f>
        <v>0</v>
      </c>
      <c r="J110" s="19">
        <f>J97+J108</f>
        <v>0</v>
      </c>
    </row>
    <row r="111" spans="2:12" x14ac:dyDescent="0.35">
      <c r="B111" s="853"/>
      <c r="F111" s="631"/>
    </row>
    <row r="112" spans="2:12" ht="15" thickBot="1" x14ac:dyDescent="0.4">
      <c r="B112" s="853"/>
      <c r="F112" s="99"/>
      <c r="G112" s="99"/>
      <c r="H112" s="459"/>
      <c r="I112" s="109"/>
      <c r="J112" s="109"/>
    </row>
    <row r="113" spans="2:12" x14ac:dyDescent="0.35">
      <c r="B113" s="853"/>
      <c r="F113" s="844" t="s">
        <v>6</v>
      </c>
      <c r="G113" s="845"/>
      <c r="H113" s="845"/>
      <c r="I113" s="845"/>
      <c r="J113" s="846"/>
      <c r="K113" s="372"/>
      <c r="L113" s="372"/>
    </row>
    <row r="114" spans="2:12" ht="15" thickBot="1" x14ac:dyDescent="0.4">
      <c r="B114" s="854"/>
      <c r="F114" s="847"/>
      <c r="G114" s="848"/>
      <c r="H114" s="848"/>
      <c r="I114" s="848"/>
      <c r="J114" s="849"/>
    </row>
    <row r="115" spans="2:12" ht="25.5" customHeight="1" thickBot="1" x14ac:dyDescent="0.4"/>
    <row r="116" spans="2:12" ht="50.25" customHeight="1" thickBot="1" x14ac:dyDescent="0.4">
      <c r="B116" s="833" t="s">
        <v>232</v>
      </c>
      <c r="C116" s="834"/>
      <c r="D116" s="834"/>
      <c r="E116" s="834"/>
      <c r="F116" s="834"/>
      <c r="G116" s="835"/>
      <c r="H116" s="463">
        <f>H110+H84+H57</f>
        <v>0</v>
      </c>
      <c r="I116" s="463">
        <f t="shared" ref="I116:J116" si="3">I110+I84+I57</f>
        <v>0</v>
      </c>
      <c r="J116" s="463">
        <f t="shared" si="3"/>
        <v>0</v>
      </c>
    </row>
  </sheetData>
  <sheetProtection algorithmName="SHA-512" hashValue="1zIKq3SRAK9i+6duJtKxiQPXMUoLeB+za06ZLrWlGNTxwIIv3zFAXpQlsTFRyG89RRGWaGodGk3VudKg37cNTw==" saltValue="BmKncQOSgDSriW1LdIbA7g==" spinCount="100000" sheet="1" objects="1" scenarios="1"/>
  <mergeCells count="39">
    <mergeCell ref="B116:G116"/>
    <mergeCell ref="B37:B62"/>
    <mergeCell ref="B64:B88"/>
    <mergeCell ref="H66:H67"/>
    <mergeCell ref="J66:J67"/>
    <mergeCell ref="I66:I67"/>
    <mergeCell ref="F61:J62"/>
    <mergeCell ref="F57:G57"/>
    <mergeCell ref="B90:B114"/>
    <mergeCell ref="F110:G110"/>
    <mergeCell ref="H92:H93"/>
    <mergeCell ref="F84:G84"/>
    <mergeCell ref="F87:J88"/>
    <mergeCell ref="F113:J114"/>
    <mergeCell ref="I64:J64"/>
    <mergeCell ref="F37:G37"/>
    <mergeCell ref="J92:J93"/>
    <mergeCell ref="I92:I93"/>
    <mergeCell ref="I90:J90"/>
    <mergeCell ref="F64:G64"/>
    <mergeCell ref="I37:J37"/>
    <mergeCell ref="A2:J2"/>
    <mergeCell ref="C8:G8"/>
    <mergeCell ref="I35:J35"/>
    <mergeCell ref="J39:J40"/>
    <mergeCell ref="I39:I40"/>
    <mergeCell ref="H39:H40"/>
    <mergeCell ref="C35:H35"/>
    <mergeCell ref="A6:J6"/>
    <mergeCell ref="A4:J4"/>
    <mergeCell ref="I8:J8"/>
    <mergeCell ref="C10:F33"/>
    <mergeCell ref="I10:J33"/>
    <mergeCell ref="K41:K43"/>
    <mergeCell ref="L41:L43"/>
    <mergeCell ref="K68:K70"/>
    <mergeCell ref="L68:L70"/>
    <mergeCell ref="K94:K96"/>
    <mergeCell ref="L94:L96"/>
  </mergeCells>
  <dataValidations count="3">
    <dataValidation allowBlank="1" showInputMessage="1" showErrorMessage="1" prompt="Scegliere il comune beneficiario dal menù a tendina_x000a_" sqref="K8 M8" xr:uid="{00000000-0002-0000-0200-000000000000}"/>
    <dataValidation allowBlank="1" showErrorMessage="1" prompt="Scegliere il comune beneficiario dal menù a tendina_x000a_" sqref="L8" xr:uid="{2DB28644-A628-4F33-AFCB-4CA832546E65}"/>
    <dataValidation type="list" allowBlank="1" showInputMessage="1" showErrorMessage="1" prompt="Inserire CUP relativo all'infrastruttura_x000a_" sqref="I37:J37 I90:J90 I64:J64" xr:uid="{00000000-0002-0000-0200-000002000000}">
      <formula1>$G$10:$G$33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regione beneficiaria/P.A. dal menù a tendina" xr:uid="{00000000-0002-0000-0200-000003000000}">
          <x14:formula1>
            <xm:f>'DATI EROGAZIONI'!$A$2:$A$22</xm:f>
          </x14:formula1>
          <xm:sqref>I8:J8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</sheetPr>
  <dimension ref="A1:AC116"/>
  <sheetViews>
    <sheetView topLeftCell="A104" zoomScale="91" zoomScaleNormal="91" workbookViewId="0">
      <selection activeCell="F107" sqref="F107"/>
    </sheetView>
  </sheetViews>
  <sheetFormatPr defaultRowHeight="14.5" x14ac:dyDescent="0.35"/>
  <cols>
    <col min="1" max="1" width="2.81640625" style="102" customWidth="1"/>
    <col min="2" max="2" width="8.7265625" style="102"/>
    <col min="3" max="3" width="2.54296875" style="102" customWidth="1"/>
    <col min="4" max="4" width="16.7265625" style="102" customWidth="1"/>
    <col min="5" max="5" width="33.81640625" style="102" bestFit="1" customWidth="1"/>
    <col min="6" max="6" width="23" style="102" customWidth="1"/>
    <col min="7" max="7" width="26.453125" style="102" customWidth="1"/>
    <col min="8" max="8" width="22.81640625" style="102" customWidth="1"/>
    <col min="9" max="9" width="8.7265625" style="102"/>
    <col min="10" max="10" width="20.26953125" style="102" customWidth="1"/>
    <col min="11" max="16384" width="8.7265625" style="102"/>
  </cols>
  <sheetData>
    <row r="1" spans="1:29" ht="15" thickBot="1" x14ac:dyDescent="0.4">
      <c r="A1" s="1353"/>
      <c r="B1" s="631"/>
      <c r="C1" s="1284"/>
      <c r="D1" s="1282"/>
      <c r="E1" s="1282"/>
      <c r="F1" s="1282"/>
      <c r="G1" s="630"/>
      <c r="H1" s="1354"/>
      <c r="I1" s="631"/>
      <c r="J1" s="631"/>
      <c r="K1" s="1283"/>
      <c r="L1" s="1283"/>
      <c r="M1" s="1283"/>
      <c r="N1" s="1283"/>
      <c r="O1" s="1283"/>
      <c r="P1" s="1284"/>
      <c r="Q1" s="631"/>
      <c r="R1" s="630"/>
      <c r="S1" s="631"/>
      <c r="T1" s="631"/>
      <c r="U1" s="631"/>
      <c r="V1" s="1284"/>
      <c r="W1" s="1284"/>
      <c r="X1" s="631"/>
      <c r="Y1" s="1284"/>
      <c r="Z1" s="1284"/>
      <c r="AA1" s="1284"/>
      <c r="AB1" s="1284"/>
      <c r="AC1" s="631"/>
    </row>
    <row r="2" spans="1:29" ht="36.75" customHeight="1" thickBot="1" x14ac:dyDescent="0.4">
      <c r="A2" s="806" t="s">
        <v>0</v>
      </c>
      <c r="B2" s="807"/>
      <c r="C2" s="807"/>
      <c r="D2" s="807"/>
      <c r="E2" s="807"/>
      <c r="F2" s="807"/>
      <c r="G2" s="807"/>
      <c r="H2" s="808"/>
      <c r="I2" s="201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</row>
    <row r="3" spans="1:29" ht="23" thickBot="1" x14ac:dyDescent="0.4">
      <c r="A3" s="1285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7"/>
      <c r="V3" s="627"/>
      <c r="W3" s="627"/>
      <c r="X3" s="627"/>
      <c r="Y3" s="627"/>
      <c r="Z3" s="627"/>
      <c r="AA3" s="627"/>
      <c r="AB3" s="627"/>
      <c r="AC3" s="627"/>
    </row>
    <row r="4" spans="1:29" ht="18" thickBot="1" x14ac:dyDescent="0.4">
      <c r="A4" s="816" t="s">
        <v>165</v>
      </c>
      <c r="B4" s="817"/>
      <c r="C4" s="817"/>
      <c r="D4" s="817"/>
      <c r="E4" s="817"/>
      <c r="F4" s="817"/>
      <c r="G4" s="817"/>
      <c r="H4" s="870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</row>
    <row r="5" spans="1:29" ht="18" thickBot="1" x14ac:dyDescent="0.4">
      <c r="A5" s="270"/>
      <c r="B5" s="62"/>
      <c r="C5" s="62"/>
      <c r="D5" s="62"/>
      <c r="E5" s="62"/>
      <c r="F5" s="62"/>
      <c r="G5" s="62"/>
      <c r="H5" s="62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</row>
    <row r="6" spans="1:29" ht="42" customHeight="1" thickBot="1" x14ac:dyDescent="0.4">
      <c r="A6" s="1355" t="s">
        <v>103</v>
      </c>
      <c r="B6" s="1356"/>
      <c r="C6" s="1356"/>
      <c r="D6" s="1356"/>
      <c r="E6" s="1356"/>
      <c r="F6" s="1356"/>
      <c r="G6" s="1356"/>
      <c r="H6" s="1357"/>
      <c r="I6" s="1358"/>
      <c r="J6" s="1358"/>
      <c r="K6" s="1358"/>
      <c r="L6" s="1358"/>
      <c r="M6" s="1358"/>
      <c r="N6" s="1358"/>
      <c r="O6" s="1358"/>
      <c r="P6" s="1358"/>
      <c r="Q6" s="1358"/>
      <c r="R6" s="1358"/>
      <c r="S6" s="1358"/>
      <c r="T6" s="1358"/>
      <c r="U6" s="1358"/>
      <c r="V6" s="1358"/>
      <c r="W6" s="1358"/>
      <c r="X6" s="1358"/>
      <c r="Y6" s="1358"/>
      <c r="Z6" s="1358"/>
      <c r="AA6" s="1358"/>
      <c r="AB6" s="104"/>
      <c r="AC6" s="104"/>
    </row>
    <row r="7" spans="1:29" ht="28" thickBot="1" x14ac:dyDescent="0.4">
      <c r="A7" s="1285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29" ht="15" customHeight="1" thickBot="1" x14ac:dyDescent="0.4">
      <c r="A8" s="1285"/>
      <c r="B8" s="634"/>
      <c r="C8" s="809" t="s">
        <v>233</v>
      </c>
      <c r="D8" s="810"/>
      <c r="E8" s="810"/>
      <c r="F8" s="871"/>
      <c r="G8" s="818" t="s">
        <v>619</v>
      </c>
      <c r="H8" s="819"/>
      <c r="I8" s="101"/>
      <c r="J8" s="101"/>
      <c r="K8" s="101"/>
      <c r="L8" s="47"/>
    </row>
    <row r="9" spans="1:29" ht="12.75" customHeight="1" thickBot="1" x14ac:dyDescent="0.7">
      <c r="A9" s="1285"/>
      <c r="C9" s="24"/>
      <c r="D9" s="24"/>
      <c r="E9" s="24"/>
      <c r="F9" s="24"/>
      <c r="G9" s="1359"/>
      <c r="H9" s="1359"/>
      <c r="I9" s="1359"/>
      <c r="J9" s="1359"/>
      <c r="K9" s="1359"/>
      <c r="L9" s="1359"/>
      <c r="M9" s="1359"/>
      <c r="N9" s="1359"/>
      <c r="O9" s="1359"/>
      <c r="P9" s="1359"/>
      <c r="Q9" s="1359"/>
      <c r="R9" s="1359"/>
      <c r="S9" s="1359"/>
      <c r="T9" s="1359"/>
      <c r="U9" s="1359"/>
      <c r="V9" s="1360"/>
      <c r="W9" s="1360"/>
      <c r="X9" s="1360"/>
      <c r="Y9" s="1336"/>
      <c r="Z9" s="201"/>
      <c r="AA9" s="28"/>
      <c r="AB9" s="28"/>
      <c r="AC9" s="28"/>
    </row>
    <row r="10" spans="1:29" ht="12.75" customHeight="1" x14ac:dyDescent="0.65">
      <c r="A10" s="1285"/>
      <c r="C10" s="858" t="s">
        <v>5</v>
      </c>
      <c r="D10" s="859"/>
      <c r="E10" s="603" t="str">
        <f>VLOOKUP($G$8,'DATI EROGAZIONI'!$A$2:$AD$22,9,FALSE)</f>
        <v>E89J21010050001</v>
      </c>
      <c r="F10" s="610"/>
      <c r="G10" s="864" t="s">
        <v>6</v>
      </c>
      <c r="H10" s="865"/>
      <c r="K10" s="1359"/>
      <c r="L10" s="1359"/>
      <c r="M10" s="1359"/>
      <c r="N10" s="1359"/>
      <c r="O10" s="1359"/>
      <c r="P10" s="1359"/>
      <c r="Q10" s="1359"/>
      <c r="R10" s="1359"/>
      <c r="S10" s="1359"/>
      <c r="T10" s="1359"/>
      <c r="U10" s="1359"/>
      <c r="V10" s="1360"/>
      <c r="W10" s="1360"/>
      <c r="X10" s="1360"/>
      <c r="Y10" s="1336"/>
      <c r="Z10" s="201"/>
      <c r="AA10" s="28"/>
      <c r="AB10" s="28"/>
      <c r="AC10" s="28"/>
    </row>
    <row r="11" spans="1:29" ht="12.75" customHeight="1" x14ac:dyDescent="0.65">
      <c r="A11" s="1285"/>
      <c r="C11" s="860"/>
      <c r="D11" s="861"/>
      <c r="E11" s="604" t="str">
        <f>IF(VLOOKUP($G$8,'DATI EROGAZIONI'!$A$2:$AD$22,10,FALSE)="","",VLOOKUP($G$8,'DATI EROGAZIONI'!$A$2:$AD$22,10,FALSE))</f>
        <v>F60J22000000001</v>
      </c>
      <c r="F11" s="610"/>
      <c r="G11" s="866"/>
      <c r="H11" s="867"/>
      <c r="K11" s="1359"/>
      <c r="L11" s="1359"/>
      <c r="M11" s="1359"/>
      <c r="N11" s="1359"/>
      <c r="O11" s="1359"/>
      <c r="P11" s="1359"/>
      <c r="Q11" s="1359"/>
      <c r="R11" s="1359"/>
      <c r="S11" s="1359"/>
      <c r="T11" s="1359"/>
      <c r="U11" s="1359"/>
      <c r="V11" s="1360"/>
      <c r="W11" s="1360"/>
      <c r="X11" s="1360"/>
      <c r="Y11" s="1336"/>
      <c r="Z11" s="201"/>
      <c r="AA11" s="28"/>
      <c r="AB11" s="28"/>
      <c r="AC11" s="28"/>
    </row>
    <row r="12" spans="1:29" ht="12.75" customHeight="1" x14ac:dyDescent="0.65">
      <c r="A12" s="1285"/>
      <c r="C12" s="860"/>
      <c r="D12" s="861"/>
      <c r="E12" s="604" t="str">
        <f>IF(VLOOKUP($G$8,'DATI EROGAZIONI'!$A$2:$AD$22,11,FALSE)="","",VLOOKUP($G$8,'DATI EROGAZIONI'!$A$2:$AD$22,11,FALSE))</f>
        <v>F60J22000010001</v>
      </c>
      <c r="F12" s="610"/>
      <c r="G12" s="866"/>
      <c r="H12" s="867"/>
      <c r="K12" s="1359"/>
      <c r="L12" s="1359"/>
      <c r="M12" s="1359"/>
      <c r="N12" s="1359"/>
      <c r="O12" s="1359"/>
      <c r="P12" s="1359"/>
      <c r="Q12" s="1359"/>
      <c r="R12" s="1359"/>
      <c r="S12" s="1359"/>
      <c r="T12" s="1359"/>
      <c r="U12" s="1359"/>
      <c r="V12" s="1360"/>
      <c r="W12" s="1360"/>
      <c r="X12" s="1360"/>
      <c r="Y12" s="1336"/>
      <c r="Z12" s="201"/>
      <c r="AA12" s="28"/>
      <c r="AB12" s="28"/>
      <c r="AC12" s="28"/>
    </row>
    <row r="13" spans="1:29" ht="12.75" customHeight="1" x14ac:dyDescent="0.65">
      <c r="A13" s="1285"/>
      <c r="C13" s="860"/>
      <c r="D13" s="861"/>
      <c r="E13" s="604" t="str">
        <f>IF(VLOOKUP($G$8,'DATI EROGAZIONI'!$A$2:$AD$22,12,FALSE)="","",VLOOKUP($G$8,'DATI EROGAZIONI'!$A$2:$AD$22,12,FALSE))</f>
        <v>F60J22000020001</v>
      </c>
      <c r="F13" s="610"/>
      <c r="G13" s="866"/>
      <c r="H13" s="867"/>
      <c r="K13" s="1359"/>
      <c r="L13" s="1359"/>
      <c r="M13" s="1359"/>
      <c r="N13" s="1359"/>
      <c r="O13" s="1359"/>
      <c r="P13" s="1359"/>
      <c r="Q13" s="1359"/>
      <c r="R13" s="1359"/>
      <c r="S13" s="1359"/>
      <c r="T13" s="1359"/>
      <c r="U13" s="1359"/>
      <c r="V13" s="1360"/>
      <c r="W13" s="1360"/>
      <c r="X13" s="1360"/>
      <c r="Y13" s="1336"/>
      <c r="Z13" s="201"/>
      <c r="AA13" s="28"/>
      <c r="AB13" s="28"/>
      <c r="AC13" s="28"/>
    </row>
    <row r="14" spans="1:29" ht="12.75" customHeight="1" x14ac:dyDescent="0.65">
      <c r="A14" s="1285"/>
      <c r="C14" s="860"/>
      <c r="D14" s="861"/>
      <c r="E14" s="604" t="str">
        <f>IF(VLOOKUP($G$8,'DATI EROGAZIONI'!$A$2:$AD$22,13,FALSE)="","",VLOOKUP($G$8,'DATI EROGAZIONI'!$A$2:$AD$22,13,FALSE))</f>
        <v>J10B22000070008</v>
      </c>
      <c r="F14" s="610"/>
      <c r="G14" s="866"/>
      <c r="H14" s="867"/>
      <c r="K14" s="1359"/>
      <c r="L14" s="1359"/>
      <c r="M14" s="1359"/>
      <c r="N14" s="1359"/>
      <c r="O14" s="1359"/>
      <c r="P14" s="1359"/>
      <c r="Q14" s="1359"/>
      <c r="R14" s="1359"/>
      <c r="S14" s="1359"/>
      <c r="T14" s="1359"/>
      <c r="U14" s="1359"/>
      <c r="V14" s="1360"/>
      <c r="W14" s="1360"/>
      <c r="X14" s="1360"/>
      <c r="Y14" s="1336"/>
      <c r="Z14" s="201"/>
      <c r="AA14" s="28"/>
      <c r="AB14" s="28"/>
      <c r="AC14" s="28"/>
    </row>
    <row r="15" spans="1:29" ht="12.75" customHeight="1" x14ac:dyDescent="0.65">
      <c r="A15" s="1285"/>
      <c r="C15" s="860"/>
      <c r="D15" s="861"/>
      <c r="E15" s="604" t="str">
        <f>IF(VLOOKUP($G$8,'DATI EROGAZIONI'!$A$2:$AD$22,14,FALSE)="","",VLOOKUP($G$8,'DATI EROGAZIONI'!$A$2:$AD$22,14,FALSE))</f>
        <v>J10B22000080008</v>
      </c>
      <c r="F15" s="610"/>
      <c r="G15" s="866"/>
      <c r="H15" s="867"/>
      <c r="K15" s="1359"/>
      <c r="L15" s="1359"/>
      <c r="M15" s="1359"/>
      <c r="N15" s="1359"/>
      <c r="O15" s="1359"/>
      <c r="P15" s="1359"/>
      <c r="Q15" s="1359"/>
      <c r="R15" s="1359"/>
      <c r="S15" s="1359"/>
      <c r="T15" s="1359"/>
      <c r="U15" s="1359"/>
      <c r="V15" s="1360"/>
      <c r="W15" s="1360"/>
      <c r="X15" s="1360"/>
      <c r="Y15" s="1336"/>
      <c r="Z15" s="201"/>
      <c r="AA15" s="28"/>
      <c r="AB15" s="28"/>
      <c r="AC15" s="28"/>
    </row>
    <row r="16" spans="1:29" ht="12.75" customHeight="1" x14ac:dyDescent="0.65">
      <c r="A16" s="1285"/>
      <c r="C16" s="860"/>
      <c r="D16" s="861"/>
      <c r="E16" s="604" t="str">
        <f>IF(VLOOKUP($G$8,'DATI EROGAZIONI'!$A$2:$AD$22,15,FALSE)="","",VLOOKUP($G$8,'DATI EROGAZIONI'!$A$2:$AD$22,15,FALSE))</f>
        <v>J10B22000090008</v>
      </c>
      <c r="F16" s="610"/>
      <c r="G16" s="866"/>
      <c r="H16" s="867"/>
      <c r="K16" s="1359"/>
      <c r="L16" s="1359"/>
      <c r="M16" s="1359"/>
      <c r="N16" s="1359"/>
      <c r="O16" s="1359"/>
      <c r="P16" s="1359"/>
      <c r="Q16" s="1359"/>
      <c r="R16" s="1359"/>
      <c r="S16" s="1359"/>
      <c r="T16" s="1359"/>
      <c r="U16" s="1359"/>
      <c r="V16" s="1360"/>
      <c r="W16" s="1360"/>
      <c r="X16" s="1360"/>
      <c r="Y16" s="1336"/>
      <c r="Z16" s="201"/>
      <c r="AA16" s="28"/>
      <c r="AB16" s="28"/>
      <c r="AC16" s="28"/>
    </row>
    <row r="17" spans="1:29" ht="12.75" customHeight="1" x14ac:dyDescent="0.65">
      <c r="A17" s="1285"/>
      <c r="C17" s="860"/>
      <c r="D17" s="861"/>
      <c r="E17" s="604" t="str">
        <f>IF(VLOOKUP($G$8,'DATI EROGAZIONI'!$A$2:$AD$22,16,FALSE)="","",VLOOKUP($G$8,'DATI EROGAZIONI'!$A$2:$AD$22,16,FALSE))</f>
        <v>J10B22000100008</v>
      </c>
      <c r="F17" s="610"/>
      <c r="G17" s="866"/>
      <c r="H17" s="867"/>
      <c r="K17" s="1359"/>
      <c r="L17" s="1359"/>
      <c r="M17" s="1359"/>
      <c r="N17" s="1359"/>
      <c r="O17" s="1359"/>
      <c r="P17" s="1359"/>
      <c r="Q17" s="1359"/>
      <c r="R17" s="1359"/>
      <c r="S17" s="1359"/>
      <c r="T17" s="1359"/>
      <c r="U17" s="1359"/>
      <c r="V17" s="1360"/>
      <c r="W17" s="1360"/>
      <c r="X17" s="1360"/>
      <c r="Y17" s="1336"/>
      <c r="Z17" s="201"/>
      <c r="AA17" s="28"/>
      <c r="AB17" s="28"/>
      <c r="AC17" s="28"/>
    </row>
    <row r="18" spans="1:29" ht="12.75" customHeight="1" x14ac:dyDescent="0.65">
      <c r="A18" s="1285"/>
      <c r="C18" s="860"/>
      <c r="D18" s="861"/>
      <c r="E18" s="604" t="str">
        <f>IF(VLOOKUP($G$8,'DATI EROGAZIONI'!$A$2:$AD$22,17,FALSE)="","",VLOOKUP($G$8,'DATI EROGAZIONI'!$A$2:$AD$22,17,FALSE))</f>
        <v>J10B22000110008</v>
      </c>
      <c r="F18" s="610"/>
      <c r="G18" s="866"/>
      <c r="H18" s="867"/>
      <c r="K18" s="1359"/>
      <c r="L18" s="1359"/>
      <c r="M18" s="1359"/>
      <c r="N18" s="1359"/>
      <c r="O18" s="1359"/>
      <c r="P18" s="1359"/>
      <c r="Q18" s="1359"/>
      <c r="R18" s="1359"/>
      <c r="S18" s="1359"/>
      <c r="T18" s="1359"/>
      <c r="U18" s="1359"/>
      <c r="V18" s="1360"/>
      <c r="W18" s="1360"/>
      <c r="X18" s="1360"/>
      <c r="Y18" s="1336"/>
      <c r="Z18" s="201"/>
      <c r="AA18" s="28"/>
      <c r="AB18" s="28"/>
      <c r="AC18" s="28"/>
    </row>
    <row r="19" spans="1:29" ht="12.75" customHeight="1" x14ac:dyDescent="0.65">
      <c r="A19" s="1285"/>
      <c r="C19" s="860"/>
      <c r="D19" s="861"/>
      <c r="E19" s="604" t="str">
        <f>IF(VLOOKUP($G$8,'DATI EROGAZIONI'!$A$2:$AD$22,18,FALSE)="","",VLOOKUP($G$8,'DATI EROGAZIONI'!$A$2:$AD$22,18,FALSE))</f>
        <v>J10B22000120008</v>
      </c>
      <c r="F19" s="610"/>
      <c r="G19" s="866"/>
      <c r="H19" s="867"/>
      <c r="K19" s="1359"/>
      <c r="L19" s="1359"/>
      <c r="M19" s="1359"/>
      <c r="N19" s="1359"/>
      <c r="O19" s="1359"/>
      <c r="P19" s="1359"/>
      <c r="Q19" s="1359"/>
      <c r="R19" s="1359"/>
      <c r="S19" s="1359"/>
      <c r="T19" s="1359"/>
      <c r="U19" s="1359"/>
      <c r="V19" s="1360"/>
      <c r="W19" s="1360"/>
      <c r="X19" s="1360"/>
      <c r="Y19" s="1336"/>
      <c r="Z19" s="201"/>
      <c r="AA19" s="28"/>
      <c r="AB19" s="28"/>
      <c r="AC19" s="28"/>
    </row>
    <row r="20" spans="1:29" ht="12.75" customHeight="1" x14ac:dyDescent="0.65">
      <c r="A20" s="1285"/>
      <c r="C20" s="860"/>
      <c r="D20" s="861"/>
      <c r="E20" s="604" t="str">
        <f>IF(VLOOKUP($G$8,'DATI EROGAZIONI'!$A$2:$AD$22,19,FALSE)="","",VLOOKUP($G$8,'DATI EROGAZIONI'!$A$2:$AD$22,19,FALSE))</f>
        <v>J80B22000060008</v>
      </c>
      <c r="F20" s="610"/>
      <c r="G20" s="866"/>
      <c r="H20" s="867"/>
      <c r="K20" s="1359"/>
      <c r="L20" s="1359"/>
      <c r="M20" s="1359"/>
      <c r="N20" s="1359"/>
      <c r="O20" s="1359"/>
      <c r="P20" s="1359"/>
      <c r="Q20" s="1359"/>
      <c r="R20" s="1359"/>
      <c r="S20" s="1359"/>
      <c r="T20" s="1359"/>
      <c r="U20" s="1359"/>
      <c r="V20" s="1360"/>
      <c r="W20" s="1360"/>
      <c r="X20" s="1360"/>
      <c r="Y20" s="1336"/>
      <c r="Z20" s="201"/>
      <c r="AA20" s="28"/>
      <c r="AB20" s="28"/>
      <c r="AC20" s="28"/>
    </row>
    <row r="21" spans="1:29" ht="12.75" customHeight="1" x14ac:dyDescent="0.65">
      <c r="A21" s="1285"/>
      <c r="C21" s="860"/>
      <c r="D21" s="861"/>
      <c r="E21" s="604" t="str">
        <f>IF(VLOOKUP($G$8,'DATI EROGAZIONI'!$A$2:$AD$22,20,FALSE)="","",VLOOKUP($G$8,'DATI EROGAZIONI'!$A$2:$AD$22,20,FALSE))</f>
        <v>J80B22000070008</v>
      </c>
      <c r="F21" s="610"/>
      <c r="G21" s="866"/>
      <c r="H21" s="867"/>
      <c r="K21" s="1359"/>
      <c r="L21" s="1359"/>
      <c r="M21" s="1359"/>
      <c r="N21" s="1359"/>
      <c r="O21" s="1359"/>
      <c r="P21" s="1359"/>
      <c r="Q21" s="1359"/>
      <c r="R21" s="1359"/>
      <c r="S21" s="1359"/>
      <c r="T21" s="1359"/>
      <c r="U21" s="1359"/>
      <c r="V21" s="1360"/>
      <c r="W21" s="1360"/>
      <c r="X21" s="1360"/>
      <c r="Y21" s="1336"/>
      <c r="Z21" s="201"/>
      <c r="AA21" s="28"/>
      <c r="AB21" s="28"/>
      <c r="AC21" s="28"/>
    </row>
    <row r="22" spans="1:29" ht="12.75" customHeight="1" x14ac:dyDescent="0.65">
      <c r="A22" s="1285"/>
      <c r="C22" s="860"/>
      <c r="D22" s="861"/>
      <c r="E22" s="604" t="str">
        <f>IF(VLOOKUP($G$8,'DATI EROGAZIONI'!$A$2:$AD$22,21,FALSE)="","",VLOOKUP($G$8,'DATI EROGAZIONI'!$A$2:$AD$22,21,FALSE))</f>
        <v>J80B22000080008</v>
      </c>
      <c r="F22" s="610"/>
      <c r="G22" s="866"/>
      <c r="H22" s="867"/>
      <c r="K22" s="1359"/>
      <c r="L22" s="1359"/>
      <c r="M22" s="1359"/>
      <c r="N22" s="1359"/>
      <c r="O22" s="1359"/>
      <c r="P22" s="1359"/>
      <c r="Q22" s="1359"/>
      <c r="R22" s="1359"/>
      <c r="S22" s="1359"/>
      <c r="T22" s="1359"/>
      <c r="U22" s="1359"/>
      <c r="V22" s="1360"/>
      <c r="W22" s="1360"/>
      <c r="X22" s="1360"/>
      <c r="Y22" s="1336"/>
      <c r="Z22" s="201"/>
      <c r="AA22" s="28"/>
      <c r="AB22" s="28"/>
      <c r="AC22" s="28"/>
    </row>
    <row r="23" spans="1:29" ht="12.75" customHeight="1" x14ac:dyDescent="0.65">
      <c r="A23" s="1285"/>
      <c r="C23" s="860"/>
      <c r="D23" s="861"/>
      <c r="E23" s="604" t="str">
        <f>IF(VLOOKUP($G$8,'DATI EROGAZIONI'!$A$2:$AD$22,22,FALSE)="","",VLOOKUP($G$8,'DATI EROGAZIONI'!$A$2:$AD$22,22,FALSE))</f>
        <v>J80B22000090008</v>
      </c>
      <c r="F23" s="610"/>
      <c r="G23" s="866"/>
      <c r="H23" s="867"/>
      <c r="K23" s="1359"/>
      <c r="L23" s="1359"/>
      <c r="M23" s="1359"/>
      <c r="N23" s="1359"/>
      <c r="O23" s="1359"/>
      <c r="P23" s="1359"/>
      <c r="Q23" s="1359"/>
      <c r="R23" s="1359"/>
      <c r="S23" s="1359"/>
      <c r="T23" s="1359"/>
      <c r="U23" s="1359"/>
      <c r="V23" s="1360"/>
      <c r="W23" s="1360"/>
      <c r="X23" s="1360"/>
      <c r="Y23" s="1336"/>
      <c r="Z23" s="201"/>
      <c r="AA23" s="28"/>
      <c r="AB23" s="28"/>
      <c r="AC23" s="28"/>
    </row>
    <row r="24" spans="1:29" ht="12.75" customHeight="1" x14ac:dyDescent="0.65">
      <c r="A24" s="1285"/>
      <c r="C24" s="860"/>
      <c r="D24" s="861"/>
      <c r="E24" s="604" t="str">
        <f>IF(VLOOKUP($G$8,'DATI EROGAZIONI'!$A$2:$AD$22,23,FALSE)="","",VLOOKUP($G$8,'DATI EROGAZIONI'!$A$2:$AD$22,23,FALSE))</f>
        <v>J60B22000040008</v>
      </c>
      <c r="F24" s="610"/>
      <c r="G24" s="866"/>
      <c r="H24" s="867"/>
      <c r="K24" s="1359"/>
      <c r="L24" s="1359"/>
      <c r="M24" s="1359"/>
      <c r="N24" s="1359"/>
      <c r="O24" s="1359"/>
      <c r="P24" s="1359"/>
      <c r="Q24" s="1359"/>
      <c r="R24" s="1359"/>
      <c r="S24" s="1359"/>
      <c r="T24" s="1359"/>
      <c r="U24" s="1359"/>
      <c r="V24" s="1360"/>
      <c r="W24" s="1360"/>
      <c r="X24" s="1360"/>
      <c r="Y24" s="1336"/>
      <c r="Z24" s="201"/>
      <c r="AA24" s="28"/>
      <c r="AB24" s="28"/>
      <c r="AC24" s="28"/>
    </row>
    <row r="25" spans="1:29" ht="12.75" customHeight="1" x14ac:dyDescent="0.65">
      <c r="A25" s="1285"/>
      <c r="C25" s="860"/>
      <c r="D25" s="861"/>
      <c r="E25" s="604" t="str">
        <f>IF(VLOOKUP($G$8,'DATI EROGAZIONI'!$A$2:$AD$22,24,FALSE)="","",VLOOKUP($G$8,'DATI EROGAZIONI'!$A$2:$AD$22,24,FALSE))</f>
        <v>J80B22000000008</v>
      </c>
      <c r="F25" s="610"/>
      <c r="G25" s="866"/>
      <c r="H25" s="867"/>
      <c r="K25" s="1359"/>
      <c r="L25" s="1359"/>
      <c r="M25" s="1359"/>
      <c r="N25" s="1359"/>
      <c r="O25" s="1359"/>
      <c r="P25" s="1359"/>
      <c r="Q25" s="1359"/>
      <c r="R25" s="1359"/>
      <c r="S25" s="1359"/>
      <c r="T25" s="1359"/>
      <c r="U25" s="1359"/>
      <c r="V25" s="1360"/>
      <c r="W25" s="1360"/>
      <c r="X25" s="1360"/>
      <c r="Y25" s="1336"/>
      <c r="Z25" s="201"/>
      <c r="AA25" s="28"/>
      <c r="AB25" s="28"/>
      <c r="AC25" s="28"/>
    </row>
    <row r="26" spans="1:29" ht="12.75" customHeight="1" x14ac:dyDescent="0.65">
      <c r="A26" s="1285"/>
      <c r="C26" s="860"/>
      <c r="D26" s="861"/>
      <c r="E26" s="604" t="str">
        <f>IF(VLOOKUP($G$8,'DATI EROGAZIONI'!$A$2:$AD$22,25,FALSE)="","",VLOOKUP($G$8,'DATI EROGAZIONI'!$A$2:$AD$22,25,FALSE))</f>
        <v>J90B22000010008</v>
      </c>
      <c r="F26" s="610"/>
      <c r="G26" s="866"/>
      <c r="H26" s="867"/>
      <c r="K26" s="1359"/>
      <c r="L26" s="1359"/>
      <c r="M26" s="1359"/>
      <c r="N26" s="1359"/>
      <c r="O26" s="1359"/>
      <c r="P26" s="1359"/>
      <c r="Q26" s="1359"/>
      <c r="R26" s="1359"/>
      <c r="S26" s="1359"/>
      <c r="T26" s="1359"/>
      <c r="U26" s="1359"/>
      <c r="V26" s="1360"/>
      <c r="W26" s="1360"/>
      <c r="X26" s="1360"/>
      <c r="Y26" s="1336"/>
      <c r="Z26" s="201"/>
      <c r="AA26" s="28"/>
      <c r="AB26" s="28"/>
      <c r="AC26" s="28"/>
    </row>
    <row r="27" spans="1:29" ht="12.75" customHeight="1" x14ac:dyDescent="0.65">
      <c r="A27" s="1285"/>
      <c r="C27" s="860"/>
      <c r="D27" s="861"/>
      <c r="E27" s="604" t="str">
        <f>IF(VLOOKUP($G$8,'DATI EROGAZIONI'!$A$2:$AD$22,26,FALSE)="","",VLOOKUP($G$8,'DATI EROGAZIONI'!$A$2:$AD$22,26,FALSE))</f>
        <v>J91C22001520003</v>
      </c>
      <c r="F27" s="610"/>
      <c r="G27" s="866"/>
      <c r="H27" s="867"/>
      <c r="K27" s="1359"/>
      <c r="L27" s="1359"/>
      <c r="M27" s="1359"/>
      <c r="N27" s="1359"/>
      <c r="O27" s="1359"/>
      <c r="P27" s="1359"/>
      <c r="Q27" s="1359"/>
      <c r="R27" s="1359"/>
      <c r="S27" s="1359"/>
      <c r="T27" s="1359"/>
      <c r="U27" s="1359"/>
      <c r="V27" s="1360"/>
      <c r="W27" s="1360"/>
      <c r="X27" s="1360"/>
      <c r="Y27" s="1336"/>
      <c r="Z27" s="201"/>
      <c r="AA27" s="28"/>
      <c r="AB27" s="28"/>
      <c r="AC27" s="28"/>
    </row>
    <row r="28" spans="1:29" ht="12.75" customHeight="1" x14ac:dyDescent="0.65">
      <c r="A28" s="1285"/>
      <c r="C28" s="860"/>
      <c r="D28" s="861"/>
      <c r="E28" s="604" t="str">
        <f>IF(VLOOKUP($G$8,'DATI EROGAZIONI'!$A$2:$AD$22,27,FALSE)="","",VLOOKUP($G$8,'DATI EROGAZIONI'!$A$2:$AD$22,27,FALSE))</f>
        <v>G70B21000000002</v>
      </c>
      <c r="F28" s="610"/>
      <c r="G28" s="866"/>
      <c r="H28" s="867"/>
      <c r="K28" s="1359"/>
      <c r="L28" s="1359"/>
      <c r="M28" s="1359"/>
      <c r="N28" s="1359"/>
      <c r="O28" s="1359"/>
      <c r="P28" s="1359"/>
      <c r="Q28" s="1359"/>
      <c r="R28" s="1359"/>
      <c r="S28" s="1359"/>
      <c r="T28" s="1359"/>
      <c r="U28" s="1359"/>
      <c r="V28" s="1360"/>
      <c r="W28" s="1360"/>
      <c r="X28" s="1360"/>
      <c r="Y28" s="1336"/>
      <c r="Z28" s="201"/>
      <c r="AA28" s="28"/>
      <c r="AB28" s="28"/>
      <c r="AC28" s="28"/>
    </row>
    <row r="29" spans="1:29" ht="12.75" customHeight="1" x14ac:dyDescent="0.65">
      <c r="A29" s="1285"/>
      <c r="C29" s="860"/>
      <c r="D29" s="861"/>
      <c r="E29" s="604" t="str">
        <f>IF(VLOOKUP($G$8,'DATI EROGAZIONI'!$A$2:$AD$22,28,FALSE)="","",VLOOKUP($G$8,'DATI EROGAZIONI'!$A$2:$AD$22,28,FALSE))</f>
        <v>F40B22000010003</v>
      </c>
      <c r="F29" s="610"/>
      <c r="G29" s="866"/>
      <c r="H29" s="867"/>
      <c r="K29" s="1359"/>
      <c r="L29" s="1359"/>
      <c r="M29" s="1359"/>
      <c r="N29" s="1359"/>
      <c r="O29" s="1359"/>
      <c r="P29" s="1359"/>
      <c r="Q29" s="1359"/>
      <c r="R29" s="1359"/>
      <c r="S29" s="1359"/>
      <c r="T29" s="1359"/>
      <c r="U29" s="1359"/>
      <c r="V29" s="1360"/>
      <c r="W29" s="1360"/>
      <c r="X29" s="1360"/>
      <c r="Y29" s="1336"/>
      <c r="Z29" s="201"/>
      <c r="AA29" s="28"/>
      <c r="AB29" s="28"/>
      <c r="AC29" s="28"/>
    </row>
    <row r="30" spans="1:29" ht="12.75" customHeight="1" x14ac:dyDescent="0.65">
      <c r="C30" s="860"/>
      <c r="D30" s="861"/>
      <c r="E30" s="604" t="str">
        <f>IF(VLOOKUP($G$8,'DATI EROGAZIONI'!$A$2:$AD$22,29,FALSE)="","",VLOOKUP($G$8,'DATI EROGAZIONI'!$A$2:$AD$22,29,FALSE))</f>
        <v>B80J22000020003</v>
      </c>
      <c r="F30" s="610"/>
      <c r="G30" s="866"/>
      <c r="H30" s="867"/>
      <c r="K30" s="1359"/>
      <c r="L30" s="1359"/>
      <c r="M30" s="1359"/>
      <c r="N30" s="1359"/>
      <c r="O30" s="1359"/>
      <c r="P30" s="1359"/>
      <c r="Q30" s="1359"/>
      <c r="R30" s="1359"/>
      <c r="S30" s="1359"/>
      <c r="T30" s="1359"/>
      <c r="U30" s="1359"/>
      <c r="V30" s="1360"/>
      <c r="W30" s="1360"/>
      <c r="X30" s="1360"/>
      <c r="Y30" s="1336"/>
      <c r="Z30" s="201"/>
      <c r="AA30" s="28"/>
      <c r="AB30" s="28"/>
      <c r="AC30" s="28"/>
    </row>
    <row r="31" spans="1:29" ht="12.75" customHeight="1" x14ac:dyDescent="0.65">
      <c r="C31" s="860"/>
      <c r="D31" s="861"/>
      <c r="E31" s="604" t="str">
        <f>IF(VLOOKUP($G$8,'DATI EROGAZIONI'!$A$2:$AD$22,30,FALSE)="","",VLOOKUP($G$8,'DATI EROGAZIONI'!$A$2:$AD$22,30,FALSE))</f>
        <v>B10B21000000007</v>
      </c>
      <c r="F31" s="610"/>
      <c r="G31" s="866"/>
      <c r="H31" s="867"/>
      <c r="K31" s="1359"/>
      <c r="L31" s="1359"/>
      <c r="M31" s="1359"/>
      <c r="N31" s="1359"/>
      <c r="O31" s="1359"/>
      <c r="P31" s="1359"/>
      <c r="Q31" s="1359"/>
      <c r="R31" s="1359"/>
      <c r="S31" s="1359"/>
      <c r="T31" s="1359"/>
      <c r="U31" s="1359"/>
      <c r="V31" s="1360"/>
      <c r="W31" s="1360"/>
      <c r="X31" s="1360"/>
      <c r="Y31" s="1336"/>
      <c r="Z31" s="201"/>
      <c r="AA31" s="28"/>
      <c r="AB31" s="28"/>
      <c r="AC31" s="28"/>
    </row>
    <row r="32" spans="1:29" ht="12.75" customHeight="1" thickBot="1" x14ac:dyDescent="0.7">
      <c r="C32" s="862"/>
      <c r="D32" s="863"/>
      <c r="E32" s="621" t="str">
        <f>IF(VLOOKUP($G$8,'DATI EROGAZIONI'!$A$2:$AE$22,31,FALSE)="","",VLOOKUP($G$8,'DATI EROGAZIONI'!$A$2:$AE$22,31,FALSE))</f>
        <v>E60B21000000007</v>
      </c>
      <c r="F32" s="610"/>
      <c r="G32" s="868"/>
      <c r="H32" s="869"/>
      <c r="K32" s="1359"/>
      <c r="L32" s="1359"/>
      <c r="M32" s="1359"/>
      <c r="N32" s="1359"/>
      <c r="O32" s="1359"/>
      <c r="P32" s="1359"/>
      <c r="Q32" s="1359"/>
      <c r="R32" s="1359"/>
      <c r="S32" s="1359"/>
      <c r="T32" s="1359"/>
      <c r="U32" s="1359"/>
      <c r="V32" s="1360"/>
      <c r="W32" s="1360"/>
      <c r="X32" s="1360"/>
      <c r="Y32" s="1336"/>
      <c r="Z32" s="201"/>
      <c r="AA32" s="28"/>
      <c r="AB32" s="28"/>
      <c r="AC32" s="28"/>
    </row>
    <row r="33" spans="2:17" ht="15" thickBot="1" x14ac:dyDescent="0.4"/>
    <row r="34" spans="2:17" ht="33.65" customHeight="1" thickBot="1" x14ac:dyDescent="0.4">
      <c r="C34" s="813" t="s">
        <v>4</v>
      </c>
      <c r="D34" s="814"/>
      <c r="E34" s="814"/>
      <c r="F34" s="815"/>
      <c r="G34" s="781"/>
      <c r="H34" s="78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2:17" ht="15" thickBot="1" x14ac:dyDescent="0.4"/>
    <row r="36" spans="2:17" ht="18" thickBot="1" x14ac:dyDescent="0.4">
      <c r="B36" s="836" t="s">
        <v>8</v>
      </c>
      <c r="D36" s="600" t="s">
        <v>234</v>
      </c>
      <c r="E36" s="601"/>
      <c r="F36" s="602" t="s">
        <v>169</v>
      </c>
      <c r="G36" s="874"/>
      <c r="H36" s="875"/>
    </row>
    <row r="37" spans="2:17" ht="15" thickBot="1" x14ac:dyDescent="0.4">
      <c r="B37" s="837"/>
    </row>
    <row r="38" spans="2:17" ht="43.5" customHeight="1" x14ac:dyDescent="0.35">
      <c r="B38" s="837"/>
      <c r="F38" s="811" t="s">
        <v>170</v>
      </c>
      <c r="G38" s="811" t="s">
        <v>171</v>
      </c>
      <c r="H38" s="811" t="s">
        <v>172</v>
      </c>
    </row>
    <row r="39" spans="2:17" ht="39.65" customHeight="1" x14ac:dyDescent="0.35">
      <c r="B39" s="837"/>
      <c r="D39" s="95" t="s">
        <v>235</v>
      </c>
      <c r="E39" s="96" t="s">
        <v>174</v>
      </c>
      <c r="F39" s="812"/>
      <c r="G39" s="812"/>
      <c r="H39" s="812"/>
    </row>
    <row r="40" spans="2:17" ht="15" customHeight="1" x14ac:dyDescent="0.35">
      <c r="B40" s="837"/>
      <c r="D40" s="22" t="s">
        <v>236</v>
      </c>
      <c r="E40" s="198" t="s">
        <v>176</v>
      </c>
      <c r="F40" s="199">
        <v>0</v>
      </c>
      <c r="G40" s="199">
        <v>0</v>
      </c>
      <c r="H40" s="105">
        <f>F40-G40</f>
        <v>0</v>
      </c>
      <c r="I40" s="797" t="s">
        <v>638</v>
      </c>
      <c r="J40" s="1361"/>
    </row>
    <row r="41" spans="2:17" ht="15" customHeight="1" x14ac:dyDescent="0.35">
      <c r="B41" s="837"/>
      <c r="D41" s="22" t="s">
        <v>237</v>
      </c>
      <c r="E41" s="198" t="s">
        <v>178</v>
      </c>
      <c r="F41" s="199">
        <v>0</v>
      </c>
      <c r="G41" s="199">
        <v>0</v>
      </c>
      <c r="H41" s="105">
        <f>F41-G41</f>
        <v>0</v>
      </c>
      <c r="I41" s="798"/>
      <c r="J41" s="1362"/>
    </row>
    <row r="42" spans="2:17" ht="15" customHeight="1" x14ac:dyDescent="0.35">
      <c r="B42" s="837"/>
      <c r="D42" s="22" t="s">
        <v>238</v>
      </c>
      <c r="E42" s="198" t="s">
        <v>180</v>
      </c>
      <c r="F42" s="199">
        <v>0</v>
      </c>
      <c r="G42" s="199">
        <v>0</v>
      </c>
      <c r="H42" s="105">
        <f>F42-G42</f>
        <v>0</v>
      </c>
      <c r="I42" s="799"/>
      <c r="J42" s="1363"/>
    </row>
    <row r="43" spans="2:17" ht="15" customHeight="1" x14ac:dyDescent="0.35">
      <c r="B43" s="837"/>
      <c r="D43" s="16" t="s">
        <v>239</v>
      </c>
      <c r="E43" s="17" t="s">
        <v>182</v>
      </c>
      <c r="F43" s="18">
        <f>F40+F41+F42</f>
        <v>0</v>
      </c>
      <c r="G43" s="18">
        <f>G40+G41+G42</f>
        <v>0</v>
      </c>
      <c r="H43" s="18">
        <f>F43-G43</f>
        <v>0</v>
      </c>
    </row>
    <row r="44" spans="2:17" ht="15" customHeight="1" x14ac:dyDescent="0.35">
      <c r="B44" s="837"/>
      <c r="D44" s="94" t="s">
        <v>240</v>
      </c>
      <c r="E44" s="97" t="s">
        <v>184</v>
      </c>
      <c r="F44" s="14" t="s">
        <v>184</v>
      </c>
      <c r="G44" s="14" t="s">
        <v>184</v>
      </c>
      <c r="H44" s="14" t="s">
        <v>184</v>
      </c>
    </row>
    <row r="45" spans="2:17" ht="15" customHeight="1" x14ac:dyDescent="0.35">
      <c r="B45" s="837"/>
      <c r="D45" s="22" t="s">
        <v>241</v>
      </c>
      <c r="E45" s="198" t="s">
        <v>186</v>
      </c>
      <c r="F45" s="199">
        <v>0</v>
      </c>
      <c r="G45" s="199">
        <v>0</v>
      </c>
      <c r="H45" s="685">
        <f t="shared" ref="H45:H54" si="0">F45-G45</f>
        <v>0</v>
      </c>
      <c r="I45" s="684" t="s">
        <v>638</v>
      </c>
      <c r="J45" s="493"/>
    </row>
    <row r="46" spans="2:17" ht="15" customHeight="1" x14ac:dyDescent="0.35">
      <c r="B46" s="837"/>
      <c r="D46" s="22" t="s">
        <v>242</v>
      </c>
      <c r="E46" s="198" t="s">
        <v>186</v>
      </c>
      <c r="F46" s="199">
        <v>0</v>
      </c>
      <c r="G46" s="199">
        <v>0</v>
      </c>
      <c r="H46" s="105">
        <f t="shared" si="0"/>
        <v>0</v>
      </c>
      <c r="I46" s="684" t="s">
        <v>638</v>
      </c>
      <c r="J46" s="493"/>
    </row>
    <row r="47" spans="2:17" ht="15" customHeight="1" x14ac:dyDescent="0.35">
      <c r="B47" s="837"/>
      <c r="D47" s="22" t="s">
        <v>243</v>
      </c>
      <c r="E47" s="198" t="s">
        <v>186</v>
      </c>
      <c r="F47" s="199">
        <v>0</v>
      </c>
      <c r="G47" s="199">
        <v>0</v>
      </c>
      <c r="H47" s="105">
        <f t="shared" si="0"/>
        <v>0</v>
      </c>
      <c r="I47" s="684" t="s">
        <v>638</v>
      </c>
      <c r="J47" s="493"/>
    </row>
    <row r="48" spans="2:17" ht="15" customHeight="1" x14ac:dyDescent="0.35">
      <c r="B48" s="837"/>
      <c r="D48" s="22" t="s">
        <v>244</v>
      </c>
      <c r="E48" s="198" t="s">
        <v>186</v>
      </c>
      <c r="F48" s="199">
        <v>0</v>
      </c>
      <c r="G48" s="199">
        <v>0</v>
      </c>
      <c r="H48" s="105">
        <f t="shared" si="0"/>
        <v>0</v>
      </c>
      <c r="I48" s="684" t="s">
        <v>638</v>
      </c>
      <c r="J48" s="493"/>
    </row>
    <row r="49" spans="1:29" s="1364" customFormat="1" ht="15" customHeight="1" x14ac:dyDescent="0.35">
      <c r="A49" s="102"/>
      <c r="B49" s="837"/>
      <c r="C49" s="102"/>
      <c r="D49" s="22" t="s">
        <v>245</v>
      </c>
      <c r="E49" s="198" t="s">
        <v>186</v>
      </c>
      <c r="F49" s="199">
        <v>0</v>
      </c>
      <c r="G49" s="199">
        <v>0</v>
      </c>
      <c r="H49" s="105">
        <f t="shared" si="0"/>
        <v>0</v>
      </c>
      <c r="I49" s="684" t="s">
        <v>638</v>
      </c>
      <c r="J49" s="493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</row>
    <row r="50" spans="1:29" ht="15" customHeight="1" x14ac:dyDescent="0.35">
      <c r="B50" s="837"/>
      <c r="D50" s="22" t="s">
        <v>246</v>
      </c>
      <c r="E50" s="198" t="s">
        <v>186</v>
      </c>
      <c r="F50" s="199">
        <v>0</v>
      </c>
      <c r="G50" s="199">
        <v>0</v>
      </c>
      <c r="H50" s="105">
        <f t="shared" si="0"/>
        <v>0</v>
      </c>
      <c r="I50" s="684" t="s">
        <v>638</v>
      </c>
      <c r="J50" s="493"/>
    </row>
    <row r="51" spans="1:29" ht="15" customHeight="1" x14ac:dyDescent="0.35">
      <c r="B51" s="837"/>
      <c r="D51" s="22" t="s">
        <v>247</v>
      </c>
      <c r="E51" s="198" t="s">
        <v>186</v>
      </c>
      <c r="F51" s="199">
        <v>0</v>
      </c>
      <c r="G51" s="199">
        <v>0</v>
      </c>
      <c r="H51" s="105">
        <f t="shared" si="0"/>
        <v>0</v>
      </c>
      <c r="I51" s="684" t="s">
        <v>638</v>
      </c>
      <c r="J51" s="493"/>
    </row>
    <row r="52" spans="1:29" ht="15" customHeight="1" x14ac:dyDescent="0.35">
      <c r="B52" s="837"/>
      <c r="D52" s="22" t="s">
        <v>248</v>
      </c>
      <c r="E52" s="198" t="s">
        <v>186</v>
      </c>
      <c r="F52" s="199">
        <v>0</v>
      </c>
      <c r="G52" s="199">
        <v>0</v>
      </c>
      <c r="H52" s="105">
        <f t="shared" si="0"/>
        <v>0</v>
      </c>
      <c r="I52" s="684" t="s">
        <v>638</v>
      </c>
      <c r="J52" s="493"/>
    </row>
    <row r="53" spans="1:29" ht="15" customHeight="1" x14ac:dyDescent="0.35">
      <c r="B53" s="837"/>
      <c r="D53" s="22" t="s">
        <v>249</v>
      </c>
      <c r="E53" s="198" t="s">
        <v>186</v>
      </c>
      <c r="F53" s="199">
        <v>0</v>
      </c>
      <c r="G53" s="199">
        <v>0</v>
      </c>
      <c r="H53" s="105">
        <f t="shared" si="0"/>
        <v>0</v>
      </c>
      <c r="I53" s="684" t="s">
        <v>638</v>
      </c>
      <c r="J53" s="493"/>
    </row>
    <row r="54" spans="1:29" ht="15" customHeight="1" x14ac:dyDescent="0.35">
      <c r="B54" s="837"/>
      <c r="D54" s="22"/>
      <c r="E54" s="20" t="s">
        <v>195</v>
      </c>
      <c r="F54" s="21">
        <f>SUM(F45:F53)</f>
        <v>0</v>
      </c>
      <c r="G54" s="21">
        <f>SUM(G45:G53)</f>
        <v>0</v>
      </c>
      <c r="H54" s="105">
        <f t="shared" si="0"/>
        <v>0</v>
      </c>
      <c r="I54" s="684" t="s">
        <v>638</v>
      </c>
      <c r="J54" s="493"/>
    </row>
    <row r="55" spans="1:29" ht="15" customHeight="1" thickBot="1" x14ac:dyDescent="0.4">
      <c r="B55" s="837"/>
      <c r="F55" s="15"/>
      <c r="G55" s="15"/>
      <c r="H55" s="15"/>
    </row>
    <row r="56" spans="1:29" ht="15.75" customHeight="1" thickBot="1" x14ac:dyDescent="0.4">
      <c r="A56" s="89"/>
      <c r="B56" s="837"/>
      <c r="D56" s="850" t="s">
        <v>250</v>
      </c>
      <c r="E56" s="855"/>
      <c r="F56" s="19">
        <f>F43+F54</f>
        <v>0</v>
      </c>
      <c r="G56" s="19">
        <f>G43+G54</f>
        <v>0</v>
      </c>
      <c r="H56" s="19">
        <f>H43+H54</f>
        <v>0</v>
      </c>
    </row>
    <row r="57" spans="1:29" ht="15" customHeight="1" x14ac:dyDescent="0.35">
      <c r="A57" s="89"/>
      <c r="B57" s="837"/>
    </row>
    <row r="58" spans="1:29" ht="15" customHeight="1" x14ac:dyDescent="0.35">
      <c r="A58" s="89"/>
      <c r="B58" s="837"/>
    </row>
    <row r="59" spans="1:29" ht="7.5" customHeight="1" thickBot="1" x14ac:dyDescent="0.4">
      <c r="A59" s="89"/>
      <c r="B59" s="837"/>
      <c r="C59" s="99"/>
      <c r="D59" s="99"/>
      <c r="E59" s="99"/>
      <c r="G59" s="109"/>
      <c r="H59" s="109"/>
      <c r="I59" s="109"/>
    </row>
    <row r="60" spans="1:29" ht="15" customHeight="1" x14ac:dyDescent="0.35">
      <c r="A60" s="89"/>
      <c r="B60" s="837"/>
      <c r="C60" s="99"/>
      <c r="D60" s="844" t="s">
        <v>6</v>
      </c>
      <c r="E60" s="845"/>
      <c r="F60" s="845"/>
      <c r="G60" s="845"/>
      <c r="H60" s="846"/>
      <c r="I60" s="109"/>
    </row>
    <row r="61" spans="1:29" ht="15" customHeight="1" thickBot="1" x14ac:dyDescent="0.4">
      <c r="A61" s="89"/>
      <c r="B61" s="838"/>
      <c r="C61" s="99"/>
      <c r="D61" s="847"/>
      <c r="E61" s="848"/>
      <c r="F61" s="848"/>
      <c r="G61" s="848"/>
      <c r="H61" s="849"/>
      <c r="I61" s="109"/>
    </row>
    <row r="62" spans="1:29" ht="45.75" customHeight="1" thickBot="1" x14ac:dyDescent="0.4">
      <c r="B62" s="415"/>
      <c r="D62" s="414"/>
      <c r="E62" s="414"/>
      <c r="F62" s="414"/>
      <c r="G62" s="414"/>
      <c r="H62" s="414"/>
    </row>
    <row r="63" spans="1:29" ht="30.5" customHeight="1" thickBot="1" x14ac:dyDescent="0.4">
      <c r="B63" s="839" t="s">
        <v>57</v>
      </c>
      <c r="D63" s="611" t="s">
        <v>251</v>
      </c>
      <c r="E63" s="612"/>
      <c r="F63" s="612" t="s">
        <v>169</v>
      </c>
      <c r="G63" s="872" t="s">
        <v>35</v>
      </c>
      <c r="H63" s="873"/>
    </row>
    <row r="64" spans="1:29" ht="18.75" customHeight="1" thickBot="1" x14ac:dyDescent="0.4">
      <c r="B64" s="840"/>
    </row>
    <row r="65" spans="2:10" ht="36.75" customHeight="1" x14ac:dyDescent="0.35">
      <c r="B65" s="840"/>
      <c r="C65" s="99"/>
      <c r="F65" s="842" t="s">
        <v>170</v>
      </c>
      <c r="G65" s="842" t="s">
        <v>171</v>
      </c>
      <c r="H65" s="842" t="s">
        <v>172</v>
      </c>
    </row>
    <row r="66" spans="2:10" ht="36.65" customHeight="1" x14ac:dyDescent="0.35">
      <c r="B66" s="840"/>
      <c r="C66" s="1365"/>
      <c r="D66" s="95" t="s">
        <v>252</v>
      </c>
      <c r="E66" s="96" t="s">
        <v>174</v>
      </c>
      <c r="F66" s="843"/>
      <c r="G66" s="843"/>
      <c r="H66" s="843"/>
    </row>
    <row r="67" spans="2:10" ht="18" customHeight="1" x14ac:dyDescent="0.35">
      <c r="B67" s="840"/>
      <c r="C67" s="99"/>
      <c r="D67" s="22" t="s">
        <v>253</v>
      </c>
      <c r="E67" s="198" t="s">
        <v>176</v>
      </c>
      <c r="F67" s="199">
        <v>0</v>
      </c>
      <c r="G67" s="199">
        <v>0</v>
      </c>
      <c r="H67" s="105">
        <f>F67-G67</f>
        <v>0</v>
      </c>
      <c r="I67" s="800" t="s">
        <v>638</v>
      </c>
      <c r="J67" s="1361"/>
    </row>
    <row r="68" spans="2:10" ht="18.75" customHeight="1" x14ac:dyDescent="0.35">
      <c r="B68" s="840"/>
      <c r="C68" s="99"/>
      <c r="D68" s="22" t="s">
        <v>254</v>
      </c>
      <c r="E68" s="198" t="s">
        <v>178</v>
      </c>
      <c r="F68" s="199">
        <v>0</v>
      </c>
      <c r="G68" s="199">
        <v>0</v>
      </c>
      <c r="H68" s="105">
        <f>F68-G68</f>
        <v>0</v>
      </c>
      <c r="I68" s="801"/>
      <c r="J68" s="1362"/>
    </row>
    <row r="69" spans="2:10" ht="18.75" customHeight="1" x14ac:dyDescent="0.35">
      <c r="B69" s="840"/>
      <c r="C69" s="99"/>
      <c r="D69" s="22" t="s">
        <v>255</v>
      </c>
      <c r="E69" s="198" t="s">
        <v>180</v>
      </c>
      <c r="F69" s="199">
        <v>0</v>
      </c>
      <c r="G69" s="199">
        <v>0</v>
      </c>
      <c r="H69" s="105">
        <f>F69-G69</f>
        <v>0</v>
      </c>
      <c r="I69" s="802"/>
      <c r="J69" s="1363"/>
    </row>
    <row r="70" spans="2:10" ht="18" customHeight="1" x14ac:dyDescent="0.35">
      <c r="B70" s="840"/>
      <c r="C70" s="99"/>
      <c r="D70" s="16" t="s">
        <v>256</v>
      </c>
      <c r="E70" s="17" t="s">
        <v>182</v>
      </c>
      <c r="F70" s="18">
        <f>F67+F68+F69</f>
        <v>0</v>
      </c>
      <c r="G70" s="18">
        <f>G67+G68+G69</f>
        <v>0</v>
      </c>
      <c r="H70" s="18">
        <f>F70-G70</f>
        <v>0</v>
      </c>
    </row>
    <row r="71" spans="2:10" ht="15" customHeight="1" x14ac:dyDescent="0.35">
      <c r="B71" s="840"/>
      <c r="D71" s="94" t="s">
        <v>257</v>
      </c>
      <c r="E71" s="97" t="s">
        <v>184</v>
      </c>
      <c r="F71" s="14" t="s">
        <v>184</v>
      </c>
      <c r="G71" s="14" t="s">
        <v>184</v>
      </c>
      <c r="H71" s="14" t="s">
        <v>184</v>
      </c>
    </row>
    <row r="72" spans="2:10" ht="15" customHeight="1" x14ac:dyDescent="0.35">
      <c r="B72" s="840"/>
      <c r="D72" s="200" t="s">
        <v>258</v>
      </c>
      <c r="E72" s="198" t="s">
        <v>186</v>
      </c>
      <c r="F72" s="199">
        <v>0</v>
      </c>
      <c r="G72" s="199">
        <v>0</v>
      </c>
      <c r="H72" s="685">
        <f t="shared" ref="H72:H81" si="1">F72-G72</f>
        <v>0</v>
      </c>
      <c r="I72" s="686" t="s">
        <v>638</v>
      </c>
      <c r="J72" s="493"/>
    </row>
    <row r="73" spans="2:10" ht="15" customHeight="1" x14ac:dyDescent="0.35">
      <c r="B73" s="840"/>
      <c r="D73" s="200" t="s">
        <v>259</v>
      </c>
      <c r="E73" s="198" t="s">
        <v>186</v>
      </c>
      <c r="F73" s="199">
        <v>0</v>
      </c>
      <c r="G73" s="199">
        <v>0</v>
      </c>
      <c r="H73" s="685">
        <f t="shared" si="1"/>
        <v>0</v>
      </c>
      <c r="I73" s="686" t="s">
        <v>638</v>
      </c>
      <c r="J73" s="493"/>
    </row>
    <row r="74" spans="2:10" ht="15" customHeight="1" x14ac:dyDescent="0.35">
      <c r="B74" s="840"/>
      <c r="D74" s="200" t="s">
        <v>260</v>
      </c>
      <c r="E74" s="198" t="s">
        <v>186</v>
      </c>
      <c r="F74" s="199">
        <v>0</v>
      </c>
      <c r="G74" s="199">
        <v>0</v>
      </c>
      <c r="H74" s="685">
        <f t="shared" si="1"/>
        <v>0</v>
      </c>
      <c r="I74" s="686" t="s">
        <v>638</v>
      </c>
      <c r="J74" s="493"/>
    </row>
    <row r="75" spans="2:10" ht="15" customHeight="1" x14ac:dyDescent="0.35">
      <c r="B75" s="840"/>
      <c r="D75" s="200" t="s">
        <v>261</v>
      </c>
      <c r="E75" s="198" t="s">
        <v>186</v>
      </c>
      <c r="F75" s="199">
        <v>0</v>
      </c>
      <c r="G75" s="199">
        <v>0</v>
      </c>
      <c r="H75" s="685">
        <f t="shared" si="1"/>
        <v>0</v>
      </c>
      <c r="I75" s="686" t="s">
        <v>638</v>
      </c>
      <c r="J75" s="493"/>
    </row>
    <row r="76" spans="2:10" ht="15" customHeight="1" x14ac:dyDescent="0.35">
      <c r="B76" s="840"/>
      <c r="D76" s="200" t="s">
        <v>262</v>
      </c>
      <c r="E76" s="198" t="s">
        <v>186</v>
      </c>
      <c r="F76" s="199">
        <v>0</v>
      </c>
      <c r="G76" s="199">
        <v>0</v>
      </c>
      <c r="H76" s="685">
        <f t="shared" si="1"/>
        <v>0</v>
      </c>
      <c r="I76" s="686" t="s">
        <v>638</v>
      </c>
      <c r="J76" s="493"/>
    </row>
    <row r="77" spans="2:10" ht="15" customHeight="1" x14ac:dyDescent="0.35">
      <c r="B77" s="840"/>
      <c r="D77" s="200" t="s">
        <v>263</v>
      </c>
      <c r="E77" s="198" t="s">
        <v>186</v>
      </c>
      <c r="F77" s="199">
        <v>0</v>
      </c>
      <c r="G77" s="199">
        <v>0</v>
      </c>
      <c r="H77" s="685">
        <f t="shared" si="1"/>
        <v>0</v>
      </c>
      <c r="I77" s="686" t="s">
        <v>638</v>
      </c>
      <c r="J77" s="493"/>
    </row>
    <row r="78" spans="2:10" ht="15" customHeight="1" x14ac:dyDescent="0.35">
      <c r="B78" s="840"/>
      <c r="D78" s="200" t="s">
        <v>264</v>
      </c>
      <c r="E78" s="198" t="s">
        <v>186</v>
      </c>
      <c r="F78" s="199">
        <v>0</v>
      </c>
      <c r="G78" s="199">
        <v>0</v>
      </c>
      <c r="H78" s="685">
        <f t="shared" si="1"/>
        <v>0</v>
      </c>
      <c r="I78" s="686" t="s">
        <v>638</v>
      </c>
      <c r="J78" s="493"/>
    </row>
    <row r="79" spans="2:10" ht="15" customHeight="1" x14ac:dyDescent="0.35">
      <c r="B79" s="840"/>
      <c r="D79" s="200" t="s">
        <v>265</v>
      </c>
      <c r="E79" s="198" t="s">
        <v>186</v>
      </c>
      <c r="F79" s="199">
        <v>0</v>
      </c>
      <c r="G79" s="199">
        <v>0</v>
      </c>
      <c r="H79" s="685">
        <f t="shared" si="1"/>
        <v>0</v>
      </c>
      <c r="I79" s="686" t="s">
        <v>638</v>
      </c>
      <c r="J79" s="493"/>
    </row>
    <row r="80" spans="2:10" ht="15" customHeight="1" x14ac:dyDescent="0.35">
      <c r="B80" s="840"/>
      <c r="D80" s="200" t="s">
        <v>266</v>
      </c>
      <c r="E80" s="198" t="s">
        <v>186</v>
      </c>
      <c r="F80" s="199">
        <v>0</v>
      </c>
      <c r="G80" s="199">
        <v>0</v>
      </c>
      <c r="H80" s="685">
        <f t="shared" si="1"/>
        <v>0</v>
      </c>
      <c r="I80" s="686" t="s">
        <v>638</v>
      </c>
      <c r="J80" s="493"/>
    </row>
    <row r="81" spans="2:10" ht="15" customHeight="1" x14ac:dyDescent="0.35">
      <c r="B81" s="840"/>
      <c r="D81" s="22"/>
      <c r="E81" s="20" t="s">
        <v>195</v>
      </c>
      <c r="F81" s="21">
        <f>SUM(F72:F80)</f>
        <v>0</v>
      </c>
      <c r="G81" s="21">
        <f>SUM(G72:G80)</f>
        <v>0</v>
      </c>
      <c r="H81" s="685">
        <f t="shared" si="1"/>
        <v>0</v>
      </c>
      <c r="I81" s="686" t="s">
        <v>638</v>
      </c>
      <c r="J81" s="493"/>
    </row>
    <row r="82" spans="2:10" ht="15.75" customHeight="1" thickBot="1" x14ac:dyDescent="0.4">
      <c r="B82" s="840"/>
      <c r="F82" s="15"/>
      <c r="G82" s="15"/>
      <c r="H82" s="15"/>
    </row>
    <row r="83" spans="2:10" ht="15.75" customHeight="1" thickBot="1" x14ac:dyDescent="0.4">
      <c r="B83" s="840"/>
      <c r="D83" s="850" t="s">
        <v>267</v>
      </c>
      <c r="E83" s="855"/>
      <c r="F83" s="19">
        <f>F70+F81</f>
        <v>0</v>
      </c>
      <c r="G83" s="19">
        <f>G70+G81</f>
        <v>0</v>
      </c>
      <c r="H83" s="19">
        <f>H70+H81</f>
        <v>0</v>
      </c>
    </row>
    <row r="84" spans="2:10" x14ac:dyDescent="0.35">
      <c r="B84" s="840"/>
    </row>
    <row r="85" spans="2:10" ht="15" thickBot="1" x14ac:dyDescent="0.4">
      <c r="B85" s="840"/>
      <c r="D85" s="464"/>
      <c r="E85" s="99"/>
      <c r="F85" s="459"/>
      <c r="G85" s="109"/>
      <c r="H85" s="109"/>
    </row>
    <row r="86" spans="2:10" x14ac:dyDescent="0.35">
      <c r="B86" s="840"/>
      <c r="D86" s="844" t="s">
        <v>6</v>
      </c>
      <c r="E86" s="845"/>
      <c r="F86" s="845"/>
      <c r="G86" s="845"/>
      <c r="H86" s="846"/>
      <c r="I86" s="372"/>
      <c r="J86" s="372"/>
    </row>
    <row r="87" spans="2:10" ht="35.25" customHeight="1" thickBot="1" x14ac:dyDescent="0.4">
      <c r="B87" s="841"/>
      <c r="D87" s="847"/>
      <c r="E87" s="848"/>
      <c r="F87" s="848"/>
      <c r="G87" s="848"/>
      <c r="H87" s="849"/>
    </row>
    <row r="88" spans="2:10" ht="50.25" customHeight="1" thickBot="1" x14ac:dyDescent="0.4"/>
    <row r="89" spans="2:10" ht="34.5" customHeight="1" thickBot="1" x14ac:dyDescent="0.4">
      <c r="B89" s="852" t="s">
        <v>214</v>
      </c>
      <c r="D89" s="607" t="s">
        <v>268</v>
      </c>
      <c r="E89" s="608"/>
      <c r="F89" s="608" t="s">
        <v>169</v>
      </c>
      <c r="G89" s="872" t="s">
        <v>35</v>
      </c>
      <c r="H89" s="873"/>
    </row>
    <row r="90" spans="2:10" ht="27.75" customHeight="1" thickBot="1" x14ac:dyDescent="0.4">
      <c r="B90" s="853"/>
    </row>
    <row r="91" spans="2:10" ht="14.5" customHeight="1" x14ac:dyDescent="0.35">
      <c r="B91" s="853"/>
      <c r="C91" s="99"/>
      <c r="F91" s="826" t="s">
        <v>170</v>
      </c>
      <c r="G91" s="826" t="s">
        <v>171</v>
      </c>
      <c r="H91" s="826" t="s">
        <v>172</v>
      </c>
    </row>
    <row r="92" spans="2:10" x14ac:dyDescent="0.35">
      <c r="B92" s="853"/>
      <c r="C92" s="1365"/>
      <c r="D92" s="95" t="s">
        <v>269</v>
      </c>
      <c r="E92" s="96" t="s">
        <v>174</v>
      </c>
      <c r="F92" s="827"/>
      <c r="G92" s="827"/>
      <c r="H92" s="827"/>
    </row>
    <row r="93" spans="2:10" x14ac:dyDescent="0.35">
      <c r="B93" s="853"/>
      <c r="C93" s="99"/>
      <c r="D93" s="22" t="s">
        <v>270</v>
      </c>
      <c r="E93" s="198" t="s">
        <v>176</v>
      </c>
      <c r="F93" s="199">
        <v>0</v>
      </c>
      <c r="G93" s="199">
        <v>0</v>
      </c>
      <c r="H93" s="105">
        <f>F93-G93</f>
        <v>0</v>
      </c>
      <c r="I93" s="803" t="s">
        <v>638</v>
      </c>
      <c r="J93" s="1361"/>
    </row>
    <row r="94" spans="2:10" x14ac:dyDescent="0.35">
      <c r="B94" s="853"/>
      <c r="C94" s="99"/>
      <c r="D94" s="22" t="s">
        <v>271</v>
      </c>
      <c r="E94" s="198" t="s">
        <v>178</v>
      </c>
      <c r="F94" s="199">
        <v>0</v>
      </c>
      <c r="G94" s="199">
        <v>0</v>
      </c>
      <c r="H94" s="105">
        <f>F94-G94</f>
        <v>0</v>
      </c>
      <c r="I94" s="804"/>
      <c r="J94" s="1362"/>
    </row>
    <row r="95" spans="2:10" x14ac:dyDescent="0.35">
      <c r="B95" s="853"/>
      <c r="C95" s="99"/>
      <c r="D95" s="22" t="s">
        <v>272</v>
      </c>
      <c r="E95" s="198" t="s">
        <v>180</v>
      </c>
      <c r="F95" s="199">
        <v>0</v>
      </c>
      <c r="G95" s="199">
        <v>0</v>
      </c>
      <c r="H95" s="105">
        <f>F95-G95</f>
        <v>0</v>
      </c>
      <c r="I95" s="805"/>
      <c r="J95" s="1363"/>
    </row>
    <row r="96" spans="2:10" x14ac:dyDescent="0.35">
      <c r="B96" s="853"/>
      <c r="C96" s="99"/>
      <c r="D96" s="16" t="s">
        <v>273</v>
      </c>
      <c r="E96" s="17" t="s">
        <v>182</v>
      </c>
      <c r="F96" s="18">
        <f>F93+F94+F95</f>
        <v>0</v>
      </c>
      <c r="G96" s="18">
        <f>G93+G94+G95</f>
        <v>0</v>
      </c>
      <c r="H96" s="18">
        <f>F96-G96</f>
        <v>0</v>
      </c>
    </row>
    <row r="97" spans="2:10" x14ac:dyDescent="0.35">
      <c r="B97" s="853"/>
      <c r="D97" s="94" t="s">
        <v>274</v>
      </c>
      <c r="E97" s="97" t="s">
        <v>184</v>
      </c>
      <c r="F97" s="14" t="s">
        <v>184</v>
      </c>
      <c r="G97" s="14" t="s">
        <v>184</v>
      </c>
      <c r="H97" s="14" t="s">
        <v>184</v>
      </c>
    </row>
    <row r="98" spans="2:10" x14ac:dyDescent="0.35">
      <c r="B98" s="853"/>
      <c r="D98" s="200" t="s">
        <v>275</v>
      </c>
      <c r="E98" s="198" t="s">
        <v>186</v>
      </c>
      <c r="F98" s="199">
        <v>0</v>
      </c>
      <c r="G98" s="199">
        <v>0</v>
      </c>
      <c r="H98" s="105">
        <f t="shared" ref="H98:H107" si="2">F98-G98</f>
        <v>0</v>
      </c>
      <c r="I98" s="687" t="s">
        <v>638</v>
      </c>
      <c r="J98" s="493"/>
    </row>
    <row r="99" spans="2:10" x14ac:dyDescent="0.35">
      <c r="B99" s="853"/>
      <c r="D99" s="200" t="s">
        <v>276</v>
      </c>
      <c r="E99" s="198" t="s">
        <v>186</v>
      </c>
      <c r="F99" s="199">
        <v>0</v>
      </c>
      <c r="G99" s="199">
        <v>0</v>
      </c>
      <c r="H99" s="105">
        <f t="shared" si="2"/>
        <v>0</v>
      </c>
      <c r="I99" s="687" t="s">
        <v>638</v>
      </c>
      <c r="J99" s="493"/>
    </row>
    <row r="100" spans="2:10" x14ac:dyDescent="0.35">
      <c r="B100" s="853"/>
      <c r="D100" s="200" t="s">
        <v>277</v>
      </c>
      <c r="E100" s="198" t="s">
        <v>186</v>
      </c>
      <c r="F100" s="199">
        <v>0</v>
      </c>
      <c r="G100" s="199">
        <v>0</v>
      </c>
      <c r="H100" s="105">
        <f t="shared" si="2"/>
        <v>0</v>
      </c>
      <c r="I100" s="687" t="s">
        <v>638</v>
      </c>
      <c r="J100" s="493"/>
    </row>
    <row r="101" spans="2:10" x14ac:dyDescent="0.35">
      <c r="B101" s="853"/>
      <c r="D101" s="200" t="s">
        <v>278</v>
      </c>
      <c r="E101" s="198" t="s">
        <v>186</v>
      </c>
      <c r="F101" s="199">
        <v>0</v>
      </c>
      <c r="G101" s="199">
        <v>0</v>
      </c>
      <c r="H101" s="105">
        <f t="shared" si="2"/>
        <v>0</v>
      </c>
      <c r="I101" s="687" t="s">
        <v>638</v>
      </c>
      <c r="J101" s="493"/>
    </row>
    <row r="102" spans="2:10" x14ac:dyDescent="0.35">
      <c r="B102" s="853"/>
      <c r="D102" s="200" t="s">
        <v>279</v>
      </c>
      <c r="E102" s="198" t="s">
        <v>186</v>
      </c>
      <c r="F102" s="199">
        <v>0</v>
      </c>
      <c r="G102" s="199">
        <v>0</v>
      </c>
      <c r="H102" s="105">
        <f t="shared" si="2"/>
        <v>0</v>
      </c>
      <c r="I102" s="687" t="s">
        <v>638</v>
      </c>
      <c r="J102" s="493"/>
    </row>
    <row r="103" spans="2:10" x14ac:dyDescent="0.35">
      <c r="B103" s="853"/>
      <c r="D103" s="200" t="s">
        <v>280</v>
      </c>
      <c r="E103" s="198" t="s">
        <v>186</v>
      </c>
      <c r="F103" s="199">
        <v>0</v>
      </c>
      <c r="G103" s="199">
        <v>0</v>
      </c>
      <c r="H103" s="105">
        <f t="shared" si="2"/>
        <v>0</v>
      </c>
      <c r="I103" s="687" t="s">
        <v>638</v>
      </c>
      <c r="J103" s="493"/>
    </row>
    <row r="104" spans="2:10" x14ac:dyDescent="0.35">
      <c r="B104" s="853"/>
      <c r="D104" s="200" t="s">
        <v>281</v>
      </c>
      <c r="E104" s="198" t="s">
        <v>186</v>
      </c>
      <c r="F104" s="199">
        <v>0</v>
      </c>
      <c r="G104" s="199">
        <v>0</v>
      </c>
      <c r="H104" s="105">
        <f t="shared" si="2"/>
        <v>0</v>
      </c>
      <c r="I104" s="687" t="s">
        <v>638</v>
      </c>
      <c r="J104" s="493"/>
    </row>
    <row r="105" spans="2:10" x14ac:dyDescent="0.35">
      <c r="B105" s="853"/>
      <c r="D105" s="200" t="s">
        <v>282</v>
      </c>
      <c r="E105" s="198" t="s">
        <v>186</v>
      </c>
      <c r="F105" s="199">
        <v>0</v>
      </c>
      <c r="G105" s="199">
        <v>0</v>
      </c>
      <c r="H105" s="105">
        <f t="shared" si="2"/>
        <v>0</v>
      </c>
      <c r="I105" s="687" t="s">
        <v>638</v>
      </c>
      <c r="J105" s="493"/>
    </row>
    <row r="106" spans="2:10" x14ac:dyDescent="0.35">
      <c r="B106" s="853"/>
      <c r="D106" s="200" t="s">
        <v>283</v>
      </c>
      <c r="E106" s="198" t="s">
        <v>186</v>
      </c>
      <c r="F106" s="199">
        <v>0</v>
      </c>
      <c r="G106" s="199">
        <v>0</v>
      </c>
      <c r="H106" s="105">
        <f t="shared" si="2"/>
        <v>0</v>
      </c>
      <c r="I106" s="687" t="s">
        <v>638</v>
      </c>
      <c r="J106" s="493"/>
    </row>
    <row r="107" spans="2:10" x14ac:dyDescent="0.35">
      <c r="B107" s="853"/>
      <c r="D107" s="22"/>
      <c r="E107" s="20" t="s">
        <v>195</v>
      </c>
      <c r="F107" s="21">
        <f>SUM(F98:F106)</f>
        <v>0</v>
      </c>
      <c r="G107" s="21">
        <f>SUM(G98:G106)</f>
        <v>0</v>
      </c>
      <c r="H107" s="105">
        <f t="shared" si="2"/>
        <v>0</v>
      </c>
      <c r="I107" s="687" t="s">
        <v>638</v>
      </c>
      <c r="J107" s="493"/>
    </row>
    <row r="108" spans="2:10" ht="15" thickBot="1" x14ac:dyDescent="0.4">
      <c r="B108" s="853"/>
      <c r="F108" s="15"/>
      <c r="G108" s="15"/>
      <c r="H108" s="15"/>
    </row>
    <row r="109" spans="2:10" ht="15" thickBot="1" x14ac:dyDescent="0.4">
      <c r="B109" s="853"/>
      <c r="D109" s="850" t="s">
        <v>284</v>
      </c>
      <c r="E109" s="855"/>
      <c r="F109" s="19">
        <f>F96+F107</f>
        <v>0</v>
      </c>
      <c r="G109" s="19">
        <f>G96+G107</f>
        <v>0</v>
      </c>
      <c r="H109" s="19">
        <f>H96+H107</f>
        <v>0</v>
      </c>
    </row>
    <row r="110" spans="2:10" x14ac:dyDescent="0.35">
      <c r="B110" s="853"/>
    </row>
    <row r="111" spans="2:10" ht="15" thickBot="1" x14ac:dyDescent="0.4">
      <c r="B111" s="853"/>
      <c r="D111" s="464"/>
      <c r="E111" s="99"/>
      <c r="F111" s="459"/>
      <c r="G111" s="109"/>
      <c r="H111" s="109"/>
    </row>
    <row r="112" spans="2:10" x14ac:dyDescent="0.35">
      <c r="B112" s="853"/>
      <c r="D112" s="844" t="s">
        <v>6</v>
      </c>
      <c r="E112" s="845"/>
      <c r="F112" s="845"/>
      <c r="G112" s="845"/>
      <c r="H112" s="846"/>
    </row>
    <row r="113" spans="2:8" ht="15" thickBot="1" x14ac:dyDescent="0.4">
      <c r="B113" s="854"/>
      <c r="D113" s="847"/>
      <c r="E113" s="848"/>
      <c r="F113" s="848"/>
      <c r="G113" s="848"/>
      <c r="H113" s="849"/>
    </row>
    <row r="115" spans="2:8" ht="15" thickBot="1" x14ac:dyDescent="0.4"/>
    <row r="116" spans="2:8" ht="15" thickBot="1" x14ac:dyDescent="0.4">
      <c r="B116" s="833" t="s">
        <v>285</v>
      </c>
      <c r="C116" s="834"/>
      <c r="D116" s="834"/>
      <c r="E116" s="835"/>
      <c r="F116" s="463">
        <f>F109+F56+F83</f>
        <v>0</v>
      </c>
      <c r="G116" s="463">
        <f>G109+G56+G83</f>
        <v>0</v>
      </c>
      <c r="H116" s="463">
        <f t="shared" ref="H116" si="3">H109+H56+H83</f>
        <v>0</v>
      </c>
    </row>
  </sheetData>
  <sheetProtection algorithmName="SHA-512" hashValue="4NnG5KIWQICFbyMmIpyT7ggeVM3ZXCVLC4Imx9CF5DCvMVgcYbr44m4pK5lIXpdja8o2rY9pwFATU0jsWAWFhQ==" saltValue="YpjwnCjbvBseRg3upXCT9g==" spinCount="100000" sheet="1" objects="1" scenarios="1"/>
  <mergeCells count="37">
    <mergeCell ref="D60:H61"/>
    <mergeCell ref="C34:F34"/>
    <mergeCell ref="G34:H34"/>
    <mergeCell ref="B36:B61"/>
    <mergeCell ref="F38:F39"/>
    <mergeCell ref="G38:G39"/>
    <mergeCell ref="H38:H39"/>
    <mergeCell ref="D56:E56"/>
    <mergeCell ref="G36:H36"/>
    <mergeCell ref="G63:H63"/>
    <mergeCell ref="B63:B87"/>
    <mergeCell ref="F65:F66"/>
    <mergeCell ref="G65:G66"/>
    <mergeCell ref="H65:H66"/>
    <mergeCell ref="D83:E83"/>
    <mergeCell ref="D86:H87"/>
    <mergeCell ref="H91:H92"/>
    <mergeCell ref="D109:E109"/>
    <mergeCell ref="D112:H113"/>
    <mergeCell ref="B116:E116"/>
    <mergeCell ref="B89:B113"/>
    <mergeCell ref="F91:F92"/>
    <mergeCell ref="G91:G92"/>
    <mergeCell ref="G89:H89"/>
    <mergeCell ref="C10:D32"/>
    <mergeCell ref="G10:H32"/>
    <mergeCell ref="A2:H2"/>
    <mergeCell ref="A4:H4"/>
    <mergeCell ref="A6:H6"/>
    <mergeCell ref="G8:H8"/>
    <mergeCell ref="C8:F8"/>
    <mergeCell ref="I40:I42"/>
    <mergeCell ref="J40:J42"/>
    <mergeCell ref="I67:I69"/>
    <mergeCell ref="J67:J69"/>
    <mergeCell ref="I93:I95"/>
    <mergeCell ref="J93:J95"/>
  </mergeCells>
  <dataValidations count="3">
    <dataValidation allowBlank="1" showErrorMessage="1" prompt="Scegliere il comune beneficiario dal menù a tendina_x000a_" sqref="J8" xr:uid="{00000000-0002-0000-0300-000000000000}"/>
    <dataValidation allowBlank="1" showInputMessage="1" showErrorMessage="1" prompt="Scegliere il comune beneficiario dal menù a tendina_x000a_" sqref="I8 K8" xr:uid="{00000000-0002-0000-0300-000001000000}"/>
    <dataValidation type="list" allowBlank="1" showInputMessage="1" showErrorMessage="1" prompt="Inserire CUP relativo all'infrastruttura_x000a_" sqref="G36:H36 G89:H89 G63:H63" xr:uid="{00000000-0002-0000-0300-000002000000}">
      <formula1>$E$10:$E$32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regione/P.A. beneficiaria dal menù a tendina_x000a_" xr:uid="{00000000-0002-0000-0300-000003000000}">
          <x14:formula1>
            <xm:f>'DATI EROGAZIONI'!$A$2:$A$22</xm:f>
          </x14:formula1>
          <xm:sqref>G8:H8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59999389629810485"/>
  </sheetPr>
  <dimension ref="A1:Y108"/>
  <sheetViews>
    <sheetView topLeftCell="B89" zoomScale="67" zoomScaleNormal="67" workbookViewId="0">
      <selection activeCell="H15" sqref="H15"/>
    </sheetView>
  </sheetViews>
  <sheetFormatPr defaultColWidth="8.7265625" defaultRowHeight="14.5" x14ac:dyDescent="0.35"/>
  <cols>
    <col min="1" max="1" width="2.81640625" style="1" customWidth="1"/>
    <col min="2" max="2" width="10.54296875" style="1" customWidth="1"/>
    <col min="3" max="3" width="1.81640625" style="9" customWidth="1"/>
    <col min="4" max="4" width="24.54296875" style="10" customWidth="1"/>
    <col min="5" max="5" width="2" style="10" customWidth="1"/>
    <col min="6" max="6" width="25.54296875" style="10" customWidth="1"/>
    <col min="7" max="7" width="33.453125" style="11" customWidth="1"/>
    <col min="8" max="8" width="17.1796875" style="1" customWidth="1"/>
    <col min="9" max="9" width="2.453125" style="1" customWidth="1"/>
    <col min="10" max="10" width="23" style="8" bestFit="1" customWidth="1"/>
    <col min="11" max="11" width="23" style="8" customWidth="1"/>
    <col min="12" max="12" width="10.1796875" style="8" bestFit="1" customWidth="1"/>
    <col min="13" max="13" width="11.1796875" style="8" customWidth="1"/>
    <col min="14" max="14" width="1.81640625" style="9" customWidth="1"/>
    <col min="15" max="15" width="22" style="1" customWidth="1"/>
    <col min="16" max="16" width="2.453125" style="11" customWidth="1"/>
    <col min="17" max="17" width="22.7265625" style="9" customWidth="1"/>
    <col min="18" max="18" width="1.54296875" style="9" customWidth="1"/>
    <col min="19" max="19" width="17.81640625" style="9" customWidth="1"/>
    <col min="20" max="20" width="2.453125" style="9" customWidth="1"/>
    <col min="21" max="21" width="19.26953125" style="1" customWidth="1"/>
    <col min="22" max="22" width="2.1796875" style="9" customWidth="1"/>
    <col min="23" max="23" width="15" style="1" customWidth="1"/>
    <col min="24" max="24" width="4.453125" style="1" customWidth="1"/>
    <col min="25" max="32" width="9.1796875" style="1" customWidth="1"/>
    <col min="33" max="33" width="10.54296875" style="1" customWidth="1"/>
    <col min="34" max="934" width="9.1796875" style="1" customWidth="1"/>
    <col min="935" max="16384" width="8.7265625" style="1"/>
  </cols>
  <sheetData>
    <row r="1" spans="1:25" ht="15" thickBot="1" x14ac:dyDescent="0.4">
      <c r="A1" s="88"/>
      <c r="B1" s="33"/>
      <c r="C1" s="34"/>
      <c r="D1" s="35"/>
      <c r="E1" s="35"/>
      <c r="F1" s="35"/>
      <c r="G1" s="36"/>
      <c r="H1" s="33"/>
      <c r="I1" s="33"/>
      <c r="J1" s="38"/>
      <c r="K1" s="38"/>
      <c r="L1" s="38"/>
      <c r="M1" s="38"/>
      <c r="N1" s="34"/>
      <c r="O1" s="33"/>
      <c r="P1" s="36"/>
      <c r="Q1" s="34"/>
      <c r="R1" s="34"/>
      <c r="S1" s="34"/>
      <c r="T1" s="34"/>
      <c r="U1" s="33"/>
      <c r="V1" s="34"/>
      <c r="W1" s="33"/>
      <c r="X1" s="33"/>
      <c r="Y1" s="39"/>
    </row>
    <row r="2" spans="1:25" ht="33" thickBot="1" x14ac:dyDescent="0.4">
      <c r="A2" s="80"/>
      <c r="C2" s="768" t="s">
        <v>0</v>
      </c>
      <c r="D2" s="769"/>
      <c r="E2" s="769"/>
      <c r="F2" s="769"/>
      <c r="G2" s="769"/>
      <c r="H2" s="769"/>
      <c r="I2" s="769"/>
      <c r="J2" s="769"/>
      <c r="K2" s="769"/>
      <c r="L2" s="769"/>
      <c r="M2" s="769"/>
      <c r="N2" s="769"/>
      <c r="O2" s="769"/>
      <c r="P2" s="769"/>
      <c r="Q2" s="769"/>
      <c r="R2" s="769"/>
      <c r="S2" s="769"/>
      <c r="T2" s="769"/>
      <c r="U2" s="770"/>
      <c r="V2" s="46"/>
      <c r="W2" s="46"/>
      <c r="X2" s="46"/>
      <c r="Y2" s="81"/>
    </row>
    <row r="3" spans="1:25" ht="23" thickBot="1" x14ac:dyDescent="0.4">
      <c r="A3" s="80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81"/>
    </row>
    <row r="4" spans="1:25" ht="28" thickBot="1" x14ac:dyDescent="0.4">
      <c r="A4" s="80"/>
      <c r="C4" s="765" t="s">
        <v>286</v>
      </c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7"/>
      <c r="V4" s="30"/>
      <c r="W4" s="30"/>
      <c r="X4" s="30"/>
      <c r="Y4" s="81"/>
    </row>
    <row r="5" spans="1:25" ht="21" customHeight="1" thickBot="1" x14ac:dyDescent="0.4">
      <c r="A5" s="80"/>
      <c r="C5" s="1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30"/>
      <c r="W5" s="30"/>
      <c r="X5" s="30"/>
      <c r="Y5" s="81"/>
    </row>
    <row r="6" spans="1:25" ht="53.15" customHeight="1" thickBot="1" x14ac:dyDescent="0.4">
      <c r="A6" s="80"/>
      <c r="B6" s="81"/>
      <c r="C6" s="786" t="s">
        <v>2</v>
      </c>
      <c r="D6" s="787"/>
      <c r="E6" s="787"/>
      <c r="F6" s="788"/>
      <c r="G6" s="876" t="s">
        <v>3</v>
      </c>
      <c r="H6" s="877"/>
      <c r="I6" s="877"/>
      <c r="J6" s="877"/>
      <c r="K6" s="878"/>
      <c r="L6" s="789" t="s">
        <v>4</v>
      </c>
      <c r="M6" s="790"/>
      <c r="N6" s="790"/>
      <c r="O6" s="780"/>
      <c r="P6" s="781"/>
      <c r="Q6" s="781"/>
      <c r="R6" s="781"/>
      <c r="S6" s="781"/>
      <c r="T6" s="781"/>
      <c r="U6" s="782"/>
      <c r="Y6" s="81"/>
    </row>
    <row r="7" spans="1:25" ht="21.65" customHeight="1" thickBot="1" x14ac:dyDescent="0.4">
      <c r="A7" s="80"/>
      <c r="C7" s="106"/>
      <c r="D7" s="106"/>
      <c r="E7" s="106"/>
      <c r="F7" s="106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8"/>
      <c r="R7" s="357"/>
      <c r="S7" s="358"/>
      <c r="T7" s="358"/>
      <c r="U7" s="358"/>
      <c r="V7" s="23"/>
      <c r="W7" s="23"/>
      <c r="X7" s="23"/>
      <c r="Y7" s="81"/>
    </row>
    <row r="8" spans="1:25" s="2" customFormat="1" ht="17.5" x14ac:dyDescent="0.35">
      <c r="A8" s="40"/>
      <c r="C8" s="858" t="s">
        <v>5</v>
      </c>
      <c r="D8" s="887"/>
      <c r="E8" s="887"/>
      <c r="F8" s="859"/>
      <c r="G8" s="541" t="str">
        <f>VLOOKUP($G$6,'DATI EROGAZIONI'!$A$2:$AD$22,9,FALSE)</f>
        <v>E89J21010050001</v>
      </c>
      <c r="H8" s="101"/>
      <c r="J8" s="771" t="s">
        <v>6</v>
      </c>
      <c r="K8" s="772"/>
      <c r="L8" s="772"/>
      <c r="M8" s="772"/>
      <c r="N8" s="772"/>
      <c r="O8" s="772"/>
      <c r="P8" s="772"/>
      <c r="Q8" s="772"/>
      <c r="R8" s="772"/>
      <c r="S8" s="772"/>
      <c r="T8" s="772"/>
      <c r="U8" s="773"/>
      <c r="V8" s="540"/>
      <c r="W8" s="693"/>
      <c r="X8" s="693"/>
      <c r="Y8" s="107"/>
    </row>
    <row r="9" spans="1:25" s="2" customFormat="1" ht="17.5" x14ac:dyDescent="0.35">
      <c r="A9" s="40"/>
      <c r="C9" s="860"/>
      <c r="D9" s="888"/>
      <c r="E9" s="888"/>
      <c r="F9" s="861"/>
      <c r="G9" s="542" t="str">
        <f>IF(VLOOKUP($G$6,'DATI EROGAZIONI'!$A$2:$AD$22,10,FALSE)="","",VLOOKUP($G$6,'DATI EROGAZIONI'!$A$2:$AD$22,10,FALSE))</f>
        <v>F60J22000000001</v>
      </c>
      <c r="H9" s="101"/>
      <c r="J9" s="774"/>
      <c r="K9" s="775"/>
      <c r="L9" s="775"/>
      <c r="M9" s="775"/>
      <c r="N9" s="775"/>
      <c r="O9" s="775"/>
      <c r="P9" s="775"/>
      <c r="Q9" s="775"/>
      <c r="R9" s="775"/>
      <c r="S9" s="775"/>
      <c r="T9" s="775"/>
      <c r="U9" s="776"/>
      <c r="V9" s="533"/>
      <c r="W9" s="53"/>
      <c r="X9" s="53"/>
      <c r="Y9" s="87"/>
    </row>
    <row r="10" spans="1:25" s="2" customFormat="1" ht="17.5" x14ac:dyDescent="0.35">
      <c r="A10" s="40"/>
      <c r="C10" s="860"/>
      <c r="D10" s="888"/>
      <c r="E10" s="888"/>
      <c r="F10" s="861"/>
      <c r="G10" s="542" t="str">
        <f>IF(VLOOKUP($G$6,'DATI EROGAZIONI'!$A$2:$AD$22,11,FALSE)="","",VLOOKUP($G$6,'DATI EROGAZIONI'!$A$2:$AD$22,11,FALSE))</f>
        <v>F60J22000010001</v>
      </c>
      <c r="H10" s="101"/>
      <c r="J10" s="774"/>
      <c r="K10" s="775"/>
      <c r="L10" s="775"/>
      <c r="M10" s="775"/>
      <c r="N10" s="775"/>
      <c r="O10" s="775"/>
      <c r="P10" s="775"/>
      <c r="Q10" s="775"/>
      <c r="R10" s="775"/>
      <c r="S10" s="775"/>
      <c r="T10" s="775"/>
      <c r="U10" s="776"/>
      <c r="V10" s="533"/>
      <c r="W10" s="53"/>
      <c r="X10" s="53"/>
      <c r="Y10" s="87"/>
    </row>
    <row r="11" spans="1:25" s="2" customFormat="1" ht="17.5" x14ac:dyDescent="0.35">
      <c r="A11" s="40"/>
      <c r="C11" s="860"/>
      <c r="D11" s="888"/>
      <c r="E11" s="888"/>
      <c r="F11" s="861"/>
      <c r="G11" s="542" t="str">
        <f>IF(VLOOKUP($G$6,'DATI EROGAZIONI'!$A$2:$AD$22,12,FALSE)="","",VLOOKUP($G$6,'DATI EROGAZIONI'!$A$2:$AD$22,12,FALSE))</f>
        <v>F60J22000020001</v>
      </c>
      <c r="H11" s="101"/>
      <c r="J11" s="774"/>
      <c r="K11" s="775"/>
      <c r="L11" s="775"/>
      <c r="M11" s="775"/>
      <c r="N11" s="775"/>
      <c r="O11" s="775"/>
      <c r="P11" s="775"/>
      <c r="Q11" s="775"/>
      <c r="R11" s="775"/>
      <c r="S11" s="775"/>
      <c r="T11" s="775"/>
      <c r="U11" s="776"/>
      <c r="V11" s="533"/>
      <c r="W11" s="53"/>
      <c r="X11" s="53"/>
      <c r="Y11" s="87"/>
    </row>
    <row r="12" spans="1:25" s="2" customFormat="1" ht="17.5" x14ac:dyDescent="0.35">
      <c r="A12" s="40"/>
      <c r="C12" s="860"/>
      <c r="D12" s="888"/>
      <c r="E12" s="888"/>
      <c r="F12" s="861"/>
      <c r="G12" s="542" t="str">
        <f>IF(VLOOKUP($G$6,'DATI EROGAZIONI'!$A$2:$AD$22,13,FALSE)="","",VLOOKUP($G$6,'DATI EROGAZIONI'!$A$2:$AD$22,13,FALSE))</f>
        <v>J10B22000070008</v>
      </c>
      <c r="H12" s="101"/>
      <c r="J12" s="774"/>
      <c r="K12" s="775"/>
      <c r="L12" s="775"/>
      <c r="M12" s="775"/>
      <c r="N12" s="775"/>
      <c r="O12" s="775"/>
      <c r="P12" s="775"/>
      <c r="Q12" s="775"/>
      <c r="R12" s="775"/>
      <c r="S12" s="775"/>
      <c r="T12" s="775"/>
      <c r="U12" s="776"/>
      <c r="V12" s="533"/>
      <c r="W12" s="53"/>
      <c r="X12" s="53"/>
      <c r="Y12" s="87"/>
    </row>
    <row r="13" spans="1:25" s="2" customFormat="1" ht="17.5" x14ac:dyDescent="0.35">
      <c r="A13" s="40"/>
      <c r="C13" s="860"/>
      <c r="D13" s="888"/>
      <c r="E13" s="888"/>
      <c r="F13" s="861"/>
      <c r="G13" s="542" t="str">
        <f>IF(VLOOKUP($G$6,'DATI EROGAZIONI'!$A$2:$AD$22,14,FALSE)="","",VLOOKUP($G$6,'DATI EROGAZIONI'!$A$2:$AD$22,14,FALSE))</f>
        <v>J10B22000080008</v>
      </c>
      <c r="H13" s="101"/>
      <c r="J13" s="774"/>
      <c r="K13" s="775"/>
      <c r="L13" s="775"/>
      <c r="M13" s="775"/>
      <c r="N13" s="775"/>
      <c r="O13" s="775"/>
      <c r="P13" s="775"/>
      <c r="Q13" s="775"/>
      <c r="R13" s="775"/>
      <c r="S13" s="775"/>
      <c r="T13" s="775"/>
      <c r="U13" s="776"/>
      <c r="V13" s="533"/>
      <c r="W13" s="53"/>
      <c r="X13" s="53"/>
      <c r="Y13" s="87"/>
    </row>
    <row r="14" spans="1:25" s="2" customFormat="1" ht="17.5" x14ac:dyDescent="0.35">
      <c r="A14" s="40"/>
      <c r="C14" s="860"/>
      <c r="D14" s="888"/>
      <c r="E14" s="888"/>
      <c r="F14" s="861"/>
      <c r="G14" s="542" t="str">
        <f>IF(VLOOKUP($G$6,'DATI EROGAZIONI'!$A$2:$AD$22,15,FALSE)="","",VLOOKUP($G$6,'DATI EROGAZIONI'!$A$2:$AD$22,15,FALSE))</f>
        <v>J10B22000090008</v>
      </c>
      <c r="H14" s="101"/>
      <c r="J14" s="774"/>
      <c r="K14" s="775"/>
      <c r="L14" s="775"/>
      <c r="M14" s="775"/>
      <c r="N14" s="775"/>
      <c r="O14" s="775"/>
      <c r="P14" s="775"/>
      <c r="Q14" s="775"/>
      <c r="R14" s="775"/>
      <c r="S14" s="775"/>
      <c r="T14" s="775"/>
      <c r="U14" s="776"/>
      <c r="V14" s="533"/>
      <c r="W14" s="53"/>
      <c r="X14" s="53"/>
      <c r="Y14" s="87"/>
    </row>
    <row r="15" spans="1:25" s="2" customFormat="1" ht="17.5" x14ac:dyDescent="0.35">
      <c r="A15" s="40"/>
      <c r="C15" s="860"/>
      <c r="D15" s="888"/>
      <c r="E15" s="888"/>
      <c r="F15" s="861"/>
      <c r="G15" s="542" t="str">
        <f>IF(VLOOKUP($G$6,'DATI EROGAZIONI'!$A$2:$AD$22,16,FALSE)="","",VLOOKUP($G$6,'DATI EROGAZIONI'!$A$2:$AD$22,16,FALSE))</f>
        <v>J10B22000100008</v>
      </c>
      <c r="H15" s="101"/>
      <c r="J15" s="774"/>
      <c r="K15" s="775"/>
      <c r="L15" s="775"/>
      <c r="M15" s="775"/>
      <c r="N15" s="775"/>
      <c r="O15" s="775"/>
      <c r="P15" s="775"/>
      <c r="Q15" s="775"/>
      <c r="R15" s="775"/>
      <c r="S15" s="775"/>
      <c r="T15" s="775"/>
      <c r="U15" s="776"/>
      <c r="V15" s="533"/>
      <c r="W15" s="53"/>
      <c r="X15" s="53"/>
      <c r="Y15" s="87"/>
    </row>
    <row r="16" spans="1:25" s="2" customFormat="1" ht="17.5" x14ac:dyDescent="0.35">
      <c r="A16" s="40"/>
      <c r="C16" s="860"/>
      <c r="D16" s="888"/>
      <c r="E16" s="888"/>
      <c r="F16" s="861"/>
      <c r="G16" s="542" t="str">
        <f>IF(VLOOKUP($G$6,'DATI EROGAZIONI'!$A$2:$AD$22,17,FALSE)="","",VLOOKUP($G$6,'DATI EROGAZIONI'!$A$2:$AD$22,17,FALSE))</f>
        <v>J10B22000110008</v>
      </c>
      <c r="H16" s="101"/>
      <c r="J16" s="774"/>
      <c r="K16" s="775"/>
      <c r="L16" s="775"/>
      <c r="M16" s="775"/>
      <c r="N16" s="775"/>
      <c r="O16" s="775"/>
      <c r="P16" s="775"/>
      <c r="Q16" s="775"/>
      <c r="R16" s="775"/>
      <c r="S16" s="775"/>
      <c r="T16" s="775"/>
      <c r="U16" s="776"/>
      <c r="V16" s="533"/>
      <c r="W16" s="53"/>
      <c r="X16" s="53"/>
      <c r="Y16" s="87"/>
    </row>
    <row r="17" spans="1:25" s="2" customFormat="1" ht="17.5" x14ac:dyDescent="0.35">
      <c r="A17" s="40"/>
      <c r="C17" s="860"/>
      <c r="D17" s="888"/>
      <c r="E17" s="888"/>
      <c r="F17" s="861"/>
      <c r="G17" s="542" t="str">
        <f>IF(VLOOKUP($G$6,'DATI EROGAZIONI'!$A$2:$AD$22,18,FALSE)="","",VLOOKUP($G$6,'DATI EROGAZIONI'!$A$2:$AD$22,18,FALSE))</f>
        <v>J10B22000120008</v>
      </c>
      <c r="H17" s="101"/>
      <c r="J17" s="774"/>
      <c r="K17" s="775"/>
      <c r="L17" s="775"/>
      <c r="M17" s="775"/>
      <c r="N17" s="775"/>
      <c r="O17" s="775"/>
      <c r="P17" s="775"/>
      <c r="Q17" s="775"/>
      <c r="R17" s="775"/>
      <c r="S17" s="775"/>
      <c r="T17" s="775"/>
      <c r="U17" s="776"/>
      <c r="V17" s="533"/>
      <c r="W17" s="53"/>
      <c r="X17" s="53"/>
      <c r="Y17" s="87"/>
    </row>
    <row r="18" spans="1:25" s="2" customFormat="1" ht="17.5" x14ac:dyDescent="0.35">
      <c r="A18" s="40"/>
      <c r="C18" s="860"/>
      <c r="D18" s="888"/>
      <c r="E18" s="888"/>
      <c r="F18" s="861"/>
      <c r="G18" s="542" t="str">
        <f>IF(VLOOKUP($G$6,'DATI EROGAZIONI'!$A$2:$AD$22,19,FALSE)="","",VLOOKUP($G$6,'DATI EROGAZIONI'!$A$2:$AD$22,19,FALSE))</f>
        <v>J80B22000060008</v>
      </c>
      <c r="H18" s="101"/>
      <c r="J18" s="774"/>
      <c r="K18" s="775"/>
      <c r="L18" s="775"/>
      <c r="M18" s="775"/>
      <c r="N18" s="775"/>
      <c r="O18" s="775"/>
      <c r="P18" s="775"/>
      <c r="Q18" s="775"/>
      <c r="R18" s="775"/>
      <c r="S18" s="775"/>
      <c r="T18" s="775"/>
      <c r="U18" s="776"/>
      <c r="V18" s="533"/>
      <c r="W18" s="53"/>
      <c r="X18" s="53"/>
      <c r="Y18" s="87"/>
    </row>
    <row r="19" spans="1:25" s="2" customFormat="1" ht="17.5" x14ac:dyDescent="0.35">
      <c r="A19" s="40"/>
      <c r="C19" s="860"/>
      <c r="D19" s="888"/>
      <c r="E19" s="888"/>
      <c r="F19" s="861"/>
      <c r="G19" s="542" t="str">
        <f>IF(VLOOKUP($G$6,'DATI EROGAZIONI'!$A$2:$AD$22,20,FALSE)="","",VLOOKUP($G$6,'DATI EROGAZIONI'!$A$2:$AD$22,20,FALSE))</f>
        <v>J80B22000070008</v>
      </c>
      <c r="H19" s="101"/>
      <c r="J19" s="774"/>
      <c r="K19" s="775"/>
      <c r="L19" s="775"/>
      <c r="M19" s="775"/>
      <c r="N19" s="775"/>
      <c r="O19" s="775"/>
      <c r="P19" s="775"/>
      <c r="Q19" s="775"/>
      <c r="R19" s="775"/>
      <c r="S19" s="775"/>
      <c r="T19" s="775"/>
      <c r="U19" s="776"/>
      <c r="V19" s="533"/>
      <c r="W19" s="53"/>
      <c r="X19" s="53"/>
      <c r="Y19" s="87"/>
    </row>
    <row r="20" spans="1:25" s="2" customFormat="1" ht="17.5" x14ac:dyDescent="0.35">
      <c r="A20" s="40"/>
      <c r="C20" s="860"/>
      <c r="D20" s="888"/>
      <c r="E20" s="888"/>
      <c r="F20" s="861"/>
      <c r="G20" s="542" t="str">
        <f>IF(VLOOKUP($G$6,'DATI EROGAZIONI'!$A$2:$AD$22,21,FALSE)="","",VLOOKUP($G$6,'DATI EROGAZIONI'!$A$2:$AD$22,21,FALSE))</f>
        <v>J80B22000080008</v>
      </c>
      <c r="H20" s="101"/>
      <c r="J20" s="774"/>
      <c r="K20" s="775"/>
      <c r="L20" s="775"/>
      <c r="M20" s="775"/>
      <c r="N20" s="775"/>
      <c r="O20" s="775"/>
      <c r="P20" s="775"/>
      <c r="Q20" s="775"/>
      <c r="R20" s="775"/>
      <c r="S20" s="775"/>
      <c r="T20" s="775"/>
      <c r="U20" s="776"/>
      <c r="V20" s="533"/>
      <c r="W20" s="53"/>
      <c r="X20" s="53"/>
      <c r="Y20" s="87"/>
    </row>
    <row r="21" spans="1:25" s="2" customFormat="1" ht="17.5" x14ac:dyDescent="0.35">
      <c r="A21" s="40"/>
      <c r="C21" s="860"/>
      <c r="D21" s="888"/>
      <c r="E21" s="888"/>
      <c r="F21" s="861"/>
      <c r="G21" s="542" t="str">
        <f>IF(VLOOKUP($G$6,'DATI EROGAZIONI'!$A$2:$AD$22,22,FALSE)="","",VLOOKUP($G$6,'DATI EROGAZIONI'!$A$2:$AD$22,22,FALSE))</f>
        <v>J80B22000090008</v>
      </c>
      <c r="H21" s="101"/>
      <c r="J21" s="774"/>
      <c r="K21" s="775"/>
      <c r="L21" s="775"/>
      <c r="M21" s="775"/>
      <c r="N21" s="775"/>
      <c r="O21" s="775"/>
      <c r="P21" s="775"/>
      <c r="Q21" s="775"/>
      <c r="R21" s="775"/>
      <c r="S21" s="775"/>
      <c r="T21" s="775"/>
      <c r="U21" s="776"/>
      <c r="V21" s="533"/>
      <c r="W21" s="53"/>
      <c r="X21" s="53"/>
      <c r="Y21" s="87"/>
    </row>
    <row r="22" spans="1:25" s="2" customFormat="1" ht="17.5" x14ac:dyDescent="0.35">
      <c r="A22" s="40"/>
      <c r="C22" s="860"/>
      <c r="D22" s="888"/>
      <c r="E22" s="888"/>
      <c r="F22" s="861"/>
      <c r="G22" s="542" t="str">
        <f>IF(VLOOKUP($G$6,'DATI EROGAZIONI'!$A$2:$AD$22,23,FALSE)="","",VLOOKUP($G$6,'DATI EROGAZIONI'!$A$2:$AD$22,23,FALSE))</f>
        <v>J60B22000040008</v>
      </c>
      <c r="H22" s="101"/>
      <c r="J22" s="774"/>
      <c r="K22" s="775"/>
      <c r="L22" s="775"/>
      <c r="M22" s="775"/>
      <c r="N22" s="775"/>
      <c r="O22" s="775"/>
      <c r="P22" s="775"/>
      <c r="Q22" s="775"/>
      <c r="R22" s="775"/>
      <c r="S22" s="775"/>
      <c r="T22" s="775"/>
      <c r="U22" s="776"/>
      <c r="V22" s="533"/>
      <c r="W22" s="53"/>
      <c r="X22" s="53"/>
      <c r="Y22" s="87"/>
    </row>
    <row r="23" spans="1:25" s="2" customFormat="1" ht="17.5" x14ac:dyDescent="0.35">
      <c r="A23" s="40"/>
      <c r="C23" s="860"/>
      <c r="D23" s="888"/>
      <c r="E23" s="888"/>
      <c r="F23" s="861"/>
      <c r="G23" s="542" t="str">
        <f>IF(VLOOKUP($G$6,'DATI EROGAZIONI'!$A$2:$AD$22,24,FALSE)="","",VLOOKUP($G$6,'DATI EROGAZIONI'!$A$2:$AD$22,24,FALSE))</f>
        <v>J80B22000000008</v>
      </c>
      <c r="H23" s="101"/>
      <c r="J23" s="774"/>
      <c r="K23" s="775"/>
      <c r="L23" s="775"/>
      <c r="M23" s="775"/>
      <c r="N23" s="775"/>
      <c r="O23" s="775"/>
      <c r="P23" s="775"/>
      <c r="Q23" s="775"/>
      <c r="R23" s="775"/>
      <c r="S23" s="775"/>
      <c r="T23" s="775"/>
      <c r="U23" s="776"/>
      <c r="V23" s="533"/>
      <c r="W23" s="53"/>
      <c r="X23" s="53"/>
      <c r="Y23" s="87"/>
    </row>
    <row r="24" spans="1:25" s="2" customFormat="1" ht="17.5" x14ac:dyDescent="0.35">
      <c r="A24" s="40"/>
      <c r="C24" s="860"/>
      <c r="D24" s="888"/>
      <c r="E24" s="888"/>
      <c r="F24" s="861"/>
      <c r="G24" s="542" t="str">
        <f>IF(VLOOKUP($G$6,'DATI EROGAZIONI'!$A$2:$AD$22,25,FALSE)="","",VLOOKUP($G$6,'DATI EROGAZIONI'!$A$2:$AD$22,25,FALSE))</f>
        <v>J90B22000010008</v>
      </c>
      <c r="H24" s="101"/>
      <c r="J24" s="774"/>
      <c r="K24" s="775"/>
      <c r="L24" s="775"/>
      <c r="M24" s="775"/>
      <c r="N24" s="775"/>
      <c r="O24" s="775"/>
      <c r="P24" s="775"/>
      <c r="Q24" s="775"/>
      <c r="R24" s="775"/>
      <c r="S24" s="775"/>
      <c r="T24" s="775"/>
      <c r="U24" s="776"/>
      <c r="V24" s="533"/>
      <c r="W24" s="53"/>
      <c r="X24" s="53"/>
      <c r="Y24" s="87"/>
    </row>
    <row r="25" spans="1:25" s="2" customFormat="1" ht="17.5" x14ac:dyDescent="0.35">
      <c r="A25" s="40"/>
      <c r="C25" s="860"/>
      <c r="D25" s="888"/>
      <c r="E25" s="888"/>
      <c r="F25" s="861"/>
      <c r="G25" s="542" t="str">
        <f>IF(VLOOKUP($G$6,'DATI EROGAZIONI'!$A$2:$AD$22,26,FALSE)="","",VLOOKUP($G$6,'DATI EROGAZIONI'!$A$2:$AD$22,26,FALSE))</f>
        <v>J91C22001520003</v>
      </c>
      <c r="H25" s="101"/>
      <c r="J25" s="774"/>
      <c r="K25" s="775"/>
      <c r="L25" s="775"/>
      <c r="M25" s="775"/>
      <c r="N25" s="775"/>
      <c r="O25" s="775"/>
      <c r="P25" s="775"/>
      <c r="Q25" s="775"/>
      <c r="R25" s="775"/>
      <c r="S25" s="775"/>
      <c r="T25" s="775"/>
      <c r="U25" s="776"/>
      <c r="V25" s="533"/>
      <c r="W25" s="53"/>
      <c r="X25" s="53"/>
      <c r="Y25" s="87"/>
    </row>
    <row r="26" spans="1:25" s="2" customFormat="1" ht="17.5" x14ac:dyDescent="0.35">
      <c r="A26" s="40"/>
      <c r="C26" s="860"/>
      <c r="D26" s="888"/>
      <c r="E26" s="888"/>
      <c r="F26" s="861"/>
      <c r="G26" s="542" t="str">
        <f>IF(VLOOKUP($G$6,'DATI EROGAZIONI'!$A$2:$AD$22,27,FALSE)="","",VLOOKUP($G$6,'DATI EROGAZIONI'!$A$2:$AD$22,27,FALSE))</f>
        <v>G70B21000000002</v>
      </c>
      <c r="H26" s="101"/>
      <c r="J26" s="774"/>
      <c r="K26" s="775"/>
      <c r="L26" s="775"/>
      <c r="M26" s="775"/>
      <c r="N26" s="775"/>
      <c r="O26" s="775"/>
      <c r="P26" s="775"/>
      <c r="Q26" s="775"/>
      <c r="R26" s="775"/>
      <c r="S26" s="775"/>
      <c r="T26" s="775"/>
      <c r="U26" s="776"/>
      <c r="V26" s="533"/>
      <c r="W26" s="53"/>
      <c r="X26" s="53"/>
      <c r="Y26" s="87"/>
    </row>
    <row r="27" spans="1:25" s="2" customFormat="1" ht="17.5" x14ac:dyDescent="0.35">
      <c r="A27" s="40"/>
      <c r="C27" s="860"/>
      <c r="D27" s="888"/>
      <c r="E27" s="888"/>
      <c r="F27" s="861"/>
      <c r="G27" s="542" t="str">
        <f>IF(VLOOKUP($G$6,'DATI EROGAZIONI'!$A$2:$AD$22,28,FALSE)="","",VLOOKUP($G$6,'DATI EROGAZIONI'!$A$2:$AD$22,28,FALSE))</f>
        <v>F40B22000010003</v>
      </c>
      <c r="H27" s="101"/>
      <c r="J27" s="774"/>
      <c r="K27" s="775"/>
      <c r="L27" s="775"/>
      <c r="M27" s="775"/>
      <c r="N27" s="775"/>
      <c r="O27" s="775"/>
      <c r="P27" s="775"/>
      <c r="Q27" s="775"/>
      <c r="R27" s="775"/>
      <c r="S27" s="775"/>
      <c r="T27" s="775"/>
      <c r="U27" s="776"/>
      <c r="V27" s="533"/>
      <c r="W27" s="53"/>
      <c r="X27" s="53"/>
      <c r="Y27" s="87"/>
    </row>
    <row r="28" spans="1:25" s="2" customFormat="1" ht="17.5" x14ac:dyDescent="0.35">
      <c r="A28" s="40"/>
      <c r="C28" s="860"/>
      <c r="D28" s="888"/>
      <c r="E28" s="888"/>
      <c r="F28" s="861"/>
      <c r="G28" s="542" t="str">
        <f>IF(VLOOKUP($G$6,'DATI EROGAZIONI'!$A$2:$AD$22,29,FALSE)="","",VLOOKUP($G$6,'DATI EROGAZIONI'!$A$2:$AD$22,29,FALSE))</f>
        <v>B80J22000020003</v>
      </c>
      <c r="H28" s="101"/>
      <c r="J28" s="774"/>
      <c r="K28" s="775"/>
      <c r="L28" s="775"/>
      <c r="M28" s="775"/>
      <c r="N28" s="775"/>
      <c r="O28" s="775"/>
      <c r="P28" s="775"/>
      <c r="Q28" s="775"/>
      <c r="R28" s="775"/>
      <c r="S28" s="775"/>
      <c r="T28" s="775"/>
      <c r="U28" s="776"/>
      <c r="V28" s="533"/>
      <c r="W28" s="53"/>
      <c r="X28" s="53"/>
      <c r="Y28" s="87"/>
    </row>
    <row r="29" spans="1:25" s="2" customFormat="1" ht="19" thickBot="1" x14ac:dyDescent="0.4">
      <c r="A29" s="40"/>
      <c r="C29" s="860"/>
      <c r="D29" s="888"/>
      <c r="E29" s="888"/>
      <c r="F29" s="861"/>
      <c r="G29" s="542" t="str">
        <f>IF(VLOOKUP($G$6,'DATI EROGAZIONI'!$A$2:$AD$22,30,FALSE)="","",VLOOKUP($G$6,'DATI EROGAZIONI'!$A$2:$AD$22,30,FALSE))</f>
        <v>B10B21000000007</v>
      </c>
      <c r="H29" s="205"/>
      <c r="I29" s="205"/>
      <c r="J29" s="777"/>
      <c r="K29" s="778"/>
      <c r="L29" s="778"/>
      <c r="M29" s="778"/>
      <c r="N29" s="778"/>
      <c r="O29" s="778"/>
      <c r="P29" s="778"/>
      <c r="Q29" s="778"/>
      <c r="R29" s="778"/>
      <c r="S29" s="778"/>
      <c r="T29" s="778"/>
      <c r="U29" s="779"/>
      <c r="V29" s="53"/>
      <c r="W29" s="53"/>
      <c r="X29" s="53"/>
      <c r="Y29" s="87"/>
    </row>
    <row r="30" spans="1:25" s="2" customFormat="1" ht="19" thickBot="1" x14ac:dyDescent="0.4">
      <c r="A30" s="40"/>
      <c r="C30" s="862"/>
      <c r="D30" s="889"/>
      <c r="E30" s="889"/>
      <c r="F30" s="863"/>
      <c r="G30" s="543" t="str">
        <f>IF(VLOOKUP($G$6,'DATI EROGAZIONI'!$A$2:$AE$22,31,FALSE)="","",VLOOKUP($G$6,'DATI EROGAZIONI'!$A$2:$AE$22,31,FALSE))</f>
        <v>E60B21000000007</v>
      </c>
      <c r="H30" s="205"/>
      <c r="I30" s="205"/>
      <c r="J30" s="622"/>
      <c r="K30" s="622"/>
      <c r="L30" s="622"/>
      <c r="M30" s="622"/>
      <c r="N30" s="622"/>
      <c r="O30" s="622"/>
      <c r="P30" s="622"/>
      <c r="Q30" s="622"/>
      <c r="R30" s="622"/>
      <c r="S30" s="622"/>
      <c r="T30" s="622"/>
      <c r="U30" s="622"/>
      <c r="V30" s="53"/>
      <c r="W30" s="53"/>
      <c r="X30" s="53"/>
      <c r="Y30" s="87"/>
    </row>
    <row r="31" spans="1:25" s="2" customFormat="1" ht="25.5" customHeight="1" thickBot="1" x14ac:dyDescent="0.4">
      <c r="A31" s="40"/>
      <c r="C31" s="32"/>
      <c r="D31" s="50"/>
      <c r="E31" s="50"/>
      <c r="F31" s="50"/>
      <c r="G31" s="49"/>
      <c r="H31" s="51"/>
      <c r="I31" s="32"/>
      <c r="J31" s="32"/>
      <c r="K31" s="32"/>
      <c r="L31" s="32"/>
      <c r="M31" s="32"/>
      <c r="N31" s="32"/>
      <c r="O31" s="52"/>
      <c r="P31" s="52"/>
      <c r="Q31" s="53"/>
      <c r="R31" s="53"/>
      <c r="S31" s="53"/>
      <c r="T31" s="53"/>
      <c r="U31" s="53"/>
      <c r="V31" s="53"/>
      <c r="W31" s="53"/>
      <c r="X31" s="53"/>
      <c r="Y31" s="87"/>
    </row>
    <row r="32" spans="1:25" s="2" customFormat="1" ht="35" thickBot="1" x14ac:dyDescent="0.4">
      <c r="A32" s="40"/>
      <c r="B32" s="879" t="s">
        <v>287</v>
      </c>
      <c r="C32" s="880"/>
      <c r="D32" s="880"/>
      <c r="E32" s="880"/>
      <c r="F32" s="880"/>
      <c r="G32" s="880"/>
      <c r="H32" s="880"/>
      <c r="I32" s="880"/>
      <c r="J32" s="880"/>
      <c r="K32" s="880"/>
      <c r="L32" s="880"/>
      <c r="M32" s="880"/>
      <c r="N32" s="880"/>
      <c r="O32" s="880"/>
      <c r="P32" s="880"/>
      <c r="Q32" s="880"/>
      <c r="R32" s="880"/>
      <c r="S32" s="880"/>
      <c r="T32" s="880"/>
      <c r="U32" s="880"/>
      <c r="V32" s="880"/>
      <c r="W32" s="880"/>
      <c r="X32" s="880"/>
      <c r="Y32" s="87"/>
    </row>
    <row r="33" spans="1:25" s="3" customFormat="1" ht="15.5" thickBot="1" x14ac:dyDescent="0.35">
      <c r="A33" s="65"/>
      <c r="B33" s="67"/>
      <c r="C33" s="66"/>
      <c r="D33" s="68"/>
      <c r="E33" s="68"/>
      <c r="F33" s="68"/>
      <c r="G33" s="69"/>
      <c r="H33" s="67"/>
      <c r="I33" s="67"/>
      <c r="J33" s="67"/>
      <c r="K33" s="67"/>
      <c r="L33" s="67"/>
      <c r="M33" s="67"/>
      <c r="N33" s="70"/>
      <c r="O33" s="67"/>
      <c r="P33" s="69"/>
      <c r="Q33" s="66"/>
      <c r="R33" s="66"/>
      <c r="S33" s="66"/>
      <c r="T33" s="66"/>
      <c r="U33" s="71"/>
      <c r="V33" s="66"/>
      <c r="W33" s="67"/>
      <c r="X33" s="67"/>
      <c r="Y33" s="72"/>
    </row>
    <row r="34" spans="1:25" s="4" customFormat="1" ht="68.150000000000006" customHeight="1" x14ac:dyDescent="0.3">
      <c r="A34" s="41"/>
      <c r="B34" s="881" t="s">
        <v>288</v>
      </c>
      <c r="C34" s="54"/>
      <c r="D34" s="884" t="s">
        <v>9</v>
      </c>
      <c r="E34" s="137"/>
      <c r="F34" s="712" t="s">
        <v>10</v>
      </c>
      <c r="G34" s="713"/>
      <c r="H34" s="714"/>
      <c r="I34" s="5"/>
      <c r="J34" s="718" t="s">
        <v>289</v>
      </c>
      <c r="K34" s="719"/>
      <c r="L34" s="719"/>
      <c r="M34" s="890"/>
      <c r="N34" s="314"/>
      <c r="O34" s="565" t="s">
        <v>290</v>
      </c>
      <c r="P34" s="315"/>
      <c r="Q34" s="702" t="s">
        <v>14</v>
      </c>
      <c r="R34" s="55"/>
      <c r="S34" s="702" t="s">
        <v>15</v>
      </c>
      <c r="T34" s="314"/>
      <c r="U34" s="702" t="s">
        <v>16</v>
      </c>
      <c r="V34" s="314"/>
      <c r="W34" s="696" t="s">
        <v>17</v>
      </c>
      <c r="X34" s="316"/>
      <c r="Y34" s="73"/>
    </row>
    <row r="35" spans="1:25" s="5" customFormat="1" ht="28" customHeight="1" x14ac:dyDescent="0.25">
      <c r="A35" s="74"/>
      <c r="B35" s="882"/>
      <c r="C35" s="54"/>
      <c r="D35" s="885"/>
      <c r="E35" s="137"/>
      <c r="F35" s="715"/>
      <c r="G35" s="716"/>
      <c r="H35" s="717"/>
      <c r="J35" s="891"/>
      <c r="K35" s="892"/>
      <c r="L35" s="892"/>
      <c r="M35" s="893"/>
      <c r="N35" s="314"/>
      <c r="O35" s="566"/>
      <c r="P35" s="315"/>
      <c r="Q35" s="703"/>
      <c r="R35" s="55"/>
      <c r="S35" s="703"/>
      <c r="T35" s="314"/>
      <c r="U35" s="703"/>
      <c r="V35" s="314"/>
      <c r="W35" s="697"/>
      <c r="X35" s="316"/>
      <c r="Y35" s="75"/>
    </row>
    <row r="36" spans="1:25" s="4" customFormat="1" ht="16.5" customHeight="1" thickBot="1" x14ac:dyDescent="0.35">
      <c r="A36" s="41"/>
      <c r="B36" s="882"/>
      <c r="C36" s="55"/>
      <c r="D36" s="886"/>
      <c r="E36" s="137"/>
      <c r="F36" s="710" t="s">
        <v>22</v>
      </c>
      <c r="G36" s="721" t="s">
        <v>23</v>
      </c>
      <c r="H36" s="749" t="s">
        <v>24</v>
      </c>
      <c r="I36" s="5"/>
      <c r="J36" s="894"/>
      <c r="K36" s="895"/>
      <c r="L36" s="895"/>
      <c r="M36" s="896"/>
      <c r="N36" s="55"/>
      <c r="O36" s="566"/>
      <c r="P36" s="315"/>
      <c r="Q36" s="703"/>
      <c r="R36" s="55"/>
      <c r="S36" s="703"/>
      <c r="T36" s="55"/>
      <c r="U36" s="703"/>
      <c r="V36" s="55"/>
      <c r="W36" s="698"/>
      <c r="X36" s="316"/>
      <c r="Y36" s="73"/>
    </row>
    <row r="37" spans="1:25" s="4" customFormat="1" ht="42" customHeight="1" x14ac:dyDescent="0.3">
      <c r="A37" s="41"/>
      <c r="B37" s="882"/>
      <c r="C37" s="56"/>
      <c r="D37" s="133" t="s">
        <v>28</v>
      </c>
      <c r="E37" s="134"/>
      <c r="F37" s="710"/>
      <c r="G37" s="721"/>
      <c r="H37" s="749"/>
      <c r="I37" s="5"/>
      <c r="J37" s="557" t="s">
        <v>291</v>
      </c>
      <c r="K37" s="556" t="s">
        <v>292</v>
      </c>
      <c r="L37" s="561" t="s">
        <v>20</v>
      </c>
      <c r="M37" s="562" t="s">
        <v>21</v>
      </c>
      <c r="N37" s="56"/>
      <c r="O37" s="566"/>
      <c r="P37" s="317"/>
      <c r="Q37" s="704"/>
      <c r="S37" s="704"/>
      <c r="T37" s="56"/>
      <c r="U37" s="704"/>
      <c r="V37" s="56"/>
      <c r="W37" s="319" t="s">
        <v>30</v>
      </c>
      <c r="X37" s="56"/>
      <c r="Y37" s="73"/>
    </row>
    <row r="38" spans="1:25" s="6" customFormat="1" ht="18" customHeight="1" thickBot="1" x14ac:dyDescent="0.4">
      <c r="A38" s="42"/>
      <c r="B38" s="882"/>
      <c r="C38" s="57"/>
      <c r="D38" s="134"/>
      <c r="E38" s="134"/>
      <c r="F38" s="711"/>
      <c r="G38" s="722"/>
      <c r="H38" s="359" t="s">
        <v>31</v>
      </c>
      <c r="I38" s="5"/>
      <c r="J38" s="558" t="s">
        <v>293</v>
      </c>
      <c r="K38" s="559" t="s">
        <v>294</v>
      </c>
      <c r="L38" s="560" t="s">
        <v>33</v>
      </c>
      <c r="M38" s="563"/>
      <c r="N38" s="318"/>
      <c r="O38" s="320" t="s">
        <v>295</v>
      </c>
      <c r="P38" s="317"/>
      <c r="Q38" s="320" t="s">
        <v>29</v>
      </c>
      <c r="R38" s="318"/>
      <c r="S38" s="320" t="s">
        <v>29</v>
      </c>
      <c r="T38" s="318"/>
      <c r="U38" s="320" t="s">
        <v>29</v>
      </c>
      <c r="V38" s="318"/>
      <c r="W38" s="322" t="s">
        <v>34</v>
      </c>
      <c r="X38" s="323"/>
      <c r="Y38" s="76"/>
    </row>
    <row r="39" spans="1:25" s="63" customFormat="1" ht="14.5" customHeight="1" x14ac:dyDescent="0.35">
      <c r="A39" s="43"/>
      <c r="B39" s="882"/>
      <c r="C39" s="58"/>
      <c r="D39" s="135"/>
      <c r="E39" s="135"/>
      <c r="F39" s="324"/>
      <c r="G39" s="325"/>
      <c r="H39" s="325"/>
      <c r="I39" s="326"/>
      <c r="J39" s="326"/>
      <c r="K39" s="326"/>
      <c r="L39" s="326"/>
      <c r="M39" s="326"/>
      <c r="N39" s="327"/>
      <c r="O39" s="325"/>
      <c r="P39" s="325"/>
      <c r="Q39" s="327"/>
      <c r="R39" s="327"/>
      <c r="S39" s="327"/>
      <c r="T39" s="327"/>
      <c r="U39" s="326"/>
      <c r="V39" s="327"/>
      <c r="W39" s="326"/>
      <c r="X39" s="326"/>
      <c r="Y39" s="77"/>
    </row>
    <row r="40" spans="1:25" s="7" customFormat="1" ht="17.5" customHeight="1" x14ac:dyDescent="0.25">
      <c r="A40" s="44"/>
      <c r="B40" s="882"/>
      <c r="C40" s="59"/>
      <c r="D40" s="564" t="s">
        <v>296</v>
      </c>
      <c r="E40" s="137"/>
      <c r="F40" s="388" t="s">
        <v>297</v>
      </c>
      <c r="G40" s="388"/>
      <c r="H40" s="395"/>
      <c r="I40" s="389"/>
      <c r="J40" s="401"/>
      <c r="K40" s="401"/>
      <c r="L40" s="390"/>
      <c r="M40" s="391"/>
      <c r="N40" s="392"/>
      <c r="O40" s="396"/>
      <c r="P40" s="389"/>
      <c r="Q40" s="396">
        <v>0</v>
      </c>
      <c r="R40" s="392"/>
      <c r="S40" s="396"/>
      <c r="T40" s="392"/>
      <c r="U40" s="398">
        <f>Q40+S40</f>
        <v>0</v>
      </c>
      <c r="V40" s="392"/>
      <c r="W40" s="399"/>
      <c r="X40" s="400"/>
      <c r="Y40" s="78"/>
    </row>
    <row r="41" spans="1:25" s="7" customFormat="1" ht="17.5" customHeight="1" x14ac:dyDescent="0.25">
      <c r="A41" s="44"/>
      <c r="B41" s="882"/>
      <c r="C41" s="59"/>
      <c r="D41" s="564" t="s">
        <v>298</v>
      </c>
      <c r="E41" s="137"/>
      <c r="F41" s="388"/>
      <c r="G41" s="388"/>
      <c r="H41" s="395"/>
      <c r="I41" s="389"/>
      <c r="J41" s="401" t="s">
        <v>35</v>
      </c>
      <c r="K41" s="401"/>
      <c r="L41" s="390" t="s">
        <v>35</v>
      </c>
      <c r="M41" s="391"/>
      <c r="N41" s="392"/>
      <c r="O41" s="396"/>
      <c r="P41" s="389"/>
      <c r="Q41" s="396"/>
      <c r="R41" s="392"/>
      <c r="S41" s="396"/>
      <c r="T41" s="392"/>
      <c r="U41" s="398">
        <f t="shared" ref="U41:U59" si="0">Q41+S41</f>
        <v>0</v>
      </c>
      <c r="V41" s="392"/>
      <c r="W41" s="399"/>
      <c r="X41" s="400"/>
      <c r="Y41" s="78"/>
    </row>
    <row r="42" spans="1:25" s="7" customFormat="1" ht="17.5" customHeight="1" x14ac:dyDescent="0.25">
      <c r="A42" s="44"/>
      <c r="B42" s="882"/>
      <c r="C42" s="59"/>
      <c r="D42" s="564" t="s">
        <v>299</v>
      </c>
      <c r="E42" s="137"/>
      <c r="F42" s="388"/>
      <c r="G42" s="388"/>
      <c r="H42" s="395"/>
      <c r="I42" s="389"/>
      <c r="J42" s="401" t="s">
        <v>35</v>
      </c>
      <c r="K42" s="401"/>
      <c r="L42" s="390" t="s">
        <v>35</v>
      </c>
      <c r="M42" s="391" t="s">
        <v>35</v>
      </c>
      <c r="N42" s="392"/>
      <c r="O42" s="396"/>
      <c r="P42" s="389"/>
      <c r="Q42" s="396"/>
      <c r="R42" s="392"/>
      <c r="S42" s="396">
        <v>0</v>
      </c>
      <c r="T42" s="392"/>
      <c r="U42" s="398">
        <f t="shared" si="0"/>
        <v>0</v>
      </c>
      <c r="V42" s="392"/>
      <c r="W42" s="399"/>
      <c r="X42" s="400"/>
      <c r="Y42" s="78"/>
    </row>
    <row r="43" spans="1:25" s="7" customFormat="1" ht="17.5" customHeight="1" x14ac:dyDescent="0.25">
      <c r="A43" s="44"/>
      <c r="B43" s="882"/>
      <c r="C43" s="59"/>
      <c r="D43" s="564" t="s">
        <v>300</v>
      </c>
      <c r="E43" s="137"/>
      <c r="F43" s="388"/>
      <c r="G43" s="388"/>
      <c r="H43" s="395"/>
      <c r="I43" s="389"/>
      <c r="J43" s="401" t="s">
        <v>35</v>
      </c>
      <c r="K43" s="401"/>
      <c r="L43" s="390" t="s">
        <v>35</v>
      </c>
      <c r="M43" s="391" t="s">
        <v>35</v>
      </c>
      <c r="N43" s="392"/>
      <c r="O43" s="396"/>
      <c r="P43" s="389"/>
      <c r="Q43" s="396"/>
      <c r="R43" s="392"/>
      <c r="S43" s="396">
        <v>0</v>
      </c>
      <c r="T43" s="392"/>
      <c r="U43" s="398">
        <f t="shared" si="0"/>
        <v>0</v>
      </c>
      <c r="V43" s="392"/>
      <c r="W43" s="399"/>
      <c r="X43" s="400"/>
      <c r="Y43" s="78"/>
    </row>
    <row r="44" spans="1:25" s="7" customFormat="1" ht="17.5" customHeight="1" x14ac:dyDescent="0.25">
      <c r="A44" s="44"/>
      <c r="B44" s="882"/>
      <c r="C44" s="59"/>
      <c r="D44" s="564" t="s">
        <v>301</v>
      </c>
      <c r="E44" s="137"/>
      <c r="F44" s="388"/>
      <c r="G44" s="388"/>
      <c r="H44" s="395"/>
      <c r="I44" s="389"/>
      <c r="J44" s="401" t="s">
        <v>35</v>
      </c>
      <c r="K44" s="401"/>
      <c r="L44" s="390" t="s">
        <v>35</v>
      </c>
      <c r="M44" s="391" t="s">
        <v>35</v>
      </c>
      <c r="N44" s="392"/>
      <c r="O44" s="396"/>
      <c r="P44" s="389"/>
      <c r="Q44" s="396"/>
      <c r="R44" s="392"/>
      <c r="S44" s="396">
        <v>0</v>
      </c>
      <c r="T44" s="392"/>
      <c r="U44" s="398">
        <f t="shared" si="0"/>
        <v>0</v>
      </c>
      <c r="V44" s="392"/>
      <c r="W44" s="399"/>
      <c r="X44" s="400"/>
      <c r="Y44" s="78"/>
    </row>
    <row r="45" spans="1:25" s="7" customFormat="1" ht="17.5" customHeight="1" x14ac:dyDescent="0.25">
      <c r="A45" s="44"/>
      <c r="B45" s="882"/>
      <c r="C45" s="59"/>
      <c r="D45" s="564" t="s">
        <v>302</v>
      </c>
      <c r="E45" s="137"/>
      <c r="F45" s="388"/>
      <c r="G45" s="388"/>
      <c r="H45" s="395"/>
      <c r="I45" s="389"/>
      <c r="J45" s="401" t="s">
        <v>35</v>
      </c>
      <c r="K45" s="401"/>
      <c r="L45" s="390" t="s">
        <v>35</v>
      </c>
      <c r="M45" s="391" t="s">
        <v>35</v>
      </c>
      <c r="N45" s="392"/>
      <c r="O45" s="396"/>
      <c r="P45" s="389"/>
      <c r="Q45" s="396"/>
      <c r="R45" s="392"/>
      <c r="S45" s="396">
        <v>0</v>
      </c>
      <c r="T45" s="392"/>
      <c r="U45" s="398">
        <f t="shared" si="0"/>
        <v>0</v>
      </c>
      <c r="V45" s="392"/>
      <c r="W45" s="399"/>
      <c r="X45" s="400"/>
      <c r="Y45" s="78"/>
    </row>
    <row r="46" spans="1:25" s="7" customFormat="1" ht="17.5" customHeight="1" x14ac:dyDescent="0.25">
      <c r="A46" s="44"/>
      <c r="B46" s="882"/>
      <c r="C46" s="59"/>
      <c r="D46" s="564" t="s">
        <v>303</v>
      </c>
      <c r="E46" s="137"/>
      <c r="F46" s="388"/>
      <c r="G46" s="388"/>
      <c r="H46" s="395"/>
      <c r="I46" s="389"/>
      <c r="J46" s="401" t="s">
        <v>35</v>
      </c>
      <c r="K46" s="401"/>
      <c r="L46" s="390"/>
      <c r="M46" s="391" t="s">
        <v>35</v>
      </c>
      <c r="N46" s="392"/>
      <c r="O46" s="396"/>
      <c r="P46" s="389"/>
      <c r="Q46" s="396"/>
      <c r="R46" s="392"/>
      <c r="S46" s="396">
        <v>0</v>
      </c>
      <c r="T46" s="392"/>
      <c r="U46" s="398">
        <f t="shared" si="0"/>
        <v>0</v>
      </c>
      <c r="V46" s="392"/>
      <c r="W46" s="399"/>
      <c r="X46" s="400"/>
      <c r="Y46" s="78"/>
    </row>
    <row r="47" spans="1:25" s="7" customFormat="1" ht="17.5" customHeight="1" x14ac:dyDescent="0.25">
      <c r="A47" s="44"/>
      <c r="B47" s="882"/>
      <c r="C47" s="59"/>
      <c r="D47" s="564" t="s">
        <v>304</v>
      </c>
      <c r="E47" s="137"/>
      <c r="F47" s="388"/>
      <c r="G47" s="388"/>
      <c r="H47" s="395"/>
      <c r="I47" s="389"/>
      <c r="J47" s="401" t="s">
        <v>35</v>
      </c>
      <c r="K47" s="401"/>
      <c r="L47" s="390" t="s">
        <v>35</v>
      </c>
      <c r="M47" s="391" t="s">
        <v>35</v>
      </c>
      <c r="N47" s="392"/>
      <c r="O47" s="396"/>
      <c r="P47" s="389"/>
      <c r="Q47" s="396"/>
      <c r="R47" s="392"/>
      <c r="S47" s="396">
        <v>0</v>
      </c>
      <c r="T47" s="392"/>
      <c r="U47" s="398">
        <f t="shared" si="0"/>
        <v>0</v>
      </c>
      <c r="V47" s="392"/>
      <c r="W47" s="399"/>
      <c r="X47" s="400"/>
      <c r="Y47" s="78"/>
    </row>
    <row r="48" spans="1:25" s="7" customFormat="1" ht="17.5" customHeight="1" x14ac:dyDescent="0.25">
      <c r="A48" s="44"/>
      <c r="B48" s="882"/>
      <c r="C48" s="59"/>
      <c r="D48" s="564" t="s">
        <v>305</v>
      </c>
      <c r="E48" s="137"/>
      <c r="F48" s="388"/>
      <c r="G48" s="388"/>
      <c r="H48" s="395"/>
      <c r="I48" s="389"/>
      <c r="J48" s="401" t="s">
        <v>35</v>
      </c>
      <c r="K48" s="401"/>
      <c r="L48" s="390" t="s">
        <v>35</v>
      </c>
      <c r="M48" s="391" t="s">
        <v>35</v>
      </c>
      <c r="N48" s="392"/>
      <c r="O48" s="396"/>
      <c r="P48" s="389"/>
      <c r="Q48" s="396"/>
      <c r="R48" s="392"/>
      <c r="S48" s="396">
        <v>0</v>
      </c>
      <c r="T48" s="392"/>
      <c r="U48" s="398">
        <f t="shared" si="0"/>
        <v>0</v>
      </c>
      <c r="V48" s="392"/>
      <c r="W48" s="399"/>
      <c r="X48" s="400"/>
      <c r="Y48" s="78"/>
    </row>
    <row r="49" spans="1:25" s="7" customFormat="1" ht="17.5" customHeight="1" x14ac:dyDescent="0.25">
      <c r="A49" s="44"/>
      <c r="B49" s="882"/>
      <c r="C49" s="59"/>
      <c r="D49" s="564" t="s">
        <v>306</v>
      </c>
      <c r="E49" s="137"/>
      <c r="F49" s="388"/>
      <c r="G49" s="388"/>
      <c r="H49" s="395"/>
      <c r="I49" s="389"/>
      <c r="J49" s="401"/>
      <c r="K49" s="401"/>
      <c r="L49" s="390" t="s">
        <v>35</v>
      </c>
      <c r="M49" s="391" t="s">
        <v>35</v>
      </c>
      <c r="N49" s="392"/>
      <c r="O49" s="396"/>
      <c r="P49" s="389"/>
      <c r="Q49" s="396"/>
      <c r="R49" s="392"/>
      <c r="S49" s="396">
        <v>0</v>
      </c>
      <c r="T49" s="392"/>
      <c r="U49" s="398">
        <f t="shared" si="0"/>
        <v>0</v>
      </c>
      <c r="V49" s="392"/>
      <c r="W49" s="399"/>
      <c r="X49" s="400"/>
      <c r="Y49" s="78"/>
    </row>
    <row r="50" spans="1:25" s="7" customFormat="1" ht="17.5" customHeight="1" x14ac:dyDescent="0.25">
      <c r="A50" s="44"/>
      <c r="B50" s="882"/>
      <c r="C50" s="59"/>
      <c r="D50" s="564" t="s">
        <v>307</v>
      </c>
      <c r="E50" s="137"/>
      <c r="F50" s="388"/>
      <c r="G50" s="388"/>
      <c r="H50" s="395"/>
      <c r="I50" s="389"/>
      <c r="J50" s="401" t="s">
        <v>35</v>
      </c>
      <c r="K50" s="401"/>
      <c r="L50" s="390" t="s">
        <v>35</v>
      </c>
      <c r="M50" s="391" t="s">
        <v>35</v>
      </c>
      <c r="N50" s="392"/>
      <c r="O50" s="396"/>
      <c r="P50" s="389"/>
      <c r="Q50" s="396"/>
      <c r="R50" s="392"/>
      <c r="S50" s="396">
        <v>0</v>
      </c>
      <c r="T50" s="392"/>
      <c r="U50" s="398">
        <f t="shared" si="0"/>
        <v>0</v>
      </c>
      <c r="V50" s="392"/>
      <c r="W50" s="399"/>
      <c r="X50" s="400"/>
      <c r="Y50" s="78"/>
    </row>
    <row r="51" spans="1:25" s="7" customFormat="1" ht="17.5" customHeight="1" x14ac:dyDescent="0.25">
      <c r="A51" s="44"/>
      <c r="B51" s="882"/>
      <c r="C51" s="59"/>
      <c r="D51" s="564" t="s">
        <v>308</v>
      </c>
      <c r="E51" s="137"/>
      <c r="F51" s="388"/>
      <c r="G51" s="388"/>
      <c r="H51" s="395"/>
      <c r="I51" s="389"/>
      <c r="J51" s="401" t="s">
        <v>35</v>
      </c>
      <c r="K51" s="401"/>
      <c r="L51" s="390" t="s">
        <v>35</v>
      </c>
      <c r="M51" s="391" t="s">
        <v>35</v>
      </c>
      <c r="N51" s="392"/>
      <c r="O51" s="396"/>
      <c r="P51" s="389"/>
      <c r="Q51" s="396"/>
      <c r="R51" s="392"/>
      <c r="S51" s="396">
        <v>0</v>
      </c>
      <c r="T51" s="392"/>
      <c r="U51" s="398">
        <f t="shared" si="0"/>
        <v>0</v>
      </c>
      <c r="V51" s="392"/>
      <c r="W51" s="399"/>
      <c r="X51" s="400"/>
      <c r="Y51" s="78"/>
    </row>
    <row r="52" spans="1:25" s="7" customFormat="1" ht="17.5" customHeight="1" x14ac:dyDescent="0.25">
      <c r="A52" s="44"/>
      <c r="B52" s="882"/>
      <c r="C52" s="59"/>
      <c r="D52" s="564" t="s">
        <v>309</v>
      </c>
      <c r="E52" s="137"/>
      <c r="F52" s="388"/>
      <c r="G52" s="388"/>
      <c r="H52" s="395"/>
      <c r="I52" s="389"/>
      <c r="J52" s="401" t="s">
        <v>35</v>
      </c>
      <c r="K52" s="401"/>
      <c r="L52" s="390" t="s">
        <v>35</v>
      </c>
      <c r="M52" s="391" t="s">
        <v>35</v>
      </c>
      <c r="N52" s="392"/>
      <c r="O52" s="396"/>
      <c r="P52" s="389"/>
      <c r="Q52" s="396"/>
      <c r="R52" s="392"/>
      <c r="S52" s="396">
        <v>0</v>
      </c>
      <c r="T52" s="392"/>
      <c r="U52" s="398">
        <f t="shared" si="0"/>
        <v>0</v>
      </c>
      <c r="V52" s="392"/>
      <c r="W52" s="399" t="s">
        <v>310</v>
      </c>
      <c r="X52" s="400"/>
      <c r="Y52" s="78"/>
    </row>
    <row r="53" spans="1:25" s="7" customFormat="1" ht="17.5" customHeight="1" x14ac:dyDescent="0.25">
      <c r="A53" s="44"/>
      <c r="B53" s="882"/>
      <c r="C53" s="59"/>
      <c r="D53" s="564" t="s">
        <v>311</v>
      </c>
      <c r="E53" s="137"/>
      <c r="F53" s="388"/>
      <c r="G53" s="388"/>
      <c r="H53" s="395"/>
      <c r="I53" s="389"/>
      <c r="J53" s="401" t="s">
        <v>35</v>
      </c>
      <c r="K53" s="401"/>
      <c r="L53" s="390" t="s">
        <v>35</v>
      </c>
      <c r="M53" s="391" t="s">
        <v>35</v>
      </c>
      <c r="N53" s="392"/>
      <c r="O53" s="396"/>
      <c r="P53" s="389"/>
      <c r="Q53" s="396"/>
      <c r="R53" s="392"/>
      <c r="S53" s="396">
        <v>0</v>
      </c>
      <c r="T53" s="392"/>
      <c r="U53" s="398">
        <f t="shared" si="0"/>
        <v>0</v>
      </c>
      <c r="V53" s="392"/>
      <c r="W53" s="399"/>
      <c r="X53" s="400"/>
      <c r="Y53" s="78"/>
    </row>
    <row r="54" spans="1:25" s="7" customFormat="1" ht="17.5" customHeight="1" x14ac:dyDescent="0.25">
      <c r="A54" s="44"/>
      <c r="B54" s="882"/>
      <c r="C54" s="59"/>
      <c r="D54" s="564" t="s">
        <v>312</v>
      </c>
      <c r="E54" s="137"/>
      <c r="F54" s="388"/>
      <c r="G54" s="388"/>
      <c r="H54" s="395"/>
      <c r="I54" s="389"/>
      <c r="J54" s="401" t="s">
        <v>35</v>
      </c>
      <c r="K54" s="401"/>
      <c r="L54" s="390" t="s">
        <v>35</v>
      </c>
      <c r="M54" s="391" t="s">
        <v>35</v>
      </c>
      <c r="N54" s="392"/>
      <c r="O54" s="396"/>
      <c r="P54" s="389"/>
      <c r="Q54" s="396"/>
      <c r="R54" s="392"/>
      <c r="S54" s="396">
        <v>0</v>
      </c>
      <c r="T54" s="392"/>
      <c r="U54" s="398">
        <f t="shared" si="0"/>
        <v>0</v>
      </c>
      <c r="V54" s="392"/>
      <c r="W54" s="399"/>
      <c r="X54" s="400"/>
      <c r="Y54" s="78"/>
    </row>
    <row r="55" spans="1:25" s="7" customFormat="1" ht="17.5" customHeight="1" x14ac:dyDescent="0.25">
      <c r="A55" s="44"/>
      <c r="B55" s="882"/>
      <c r="C55" s="59"/>
      <c r="D55" s="564" t="s">
        <v>313</v>
      </c>
      <c r="E55" s="137"/>
      <c r="F55" s="388"/>
      <c r="G55" s="388"/>
      <c r="H55" s="395"/>
      <c r="I55" s="389"/>
      <c r="J55" s="401" t="s">
        <v>35</v>
      </c>
      <c r="K55" s="401"/>
      <c r="L55" s="390" t="s">
        <v>35</v>
      </c>
      <c r="M55" s="391" t="s">
        <v>35</v>
      </c>
      <c r="N55" s="392"/>
      <c r="O55" s="396"/>
      <c r="P55" s="389"/>
      <c r="Q55" s="396"/>
      <c r="R55" s="392"/>
      <c r="S55" s="396">
        <v>0</v>
      </c>
      <c r="T55" s="392"/>
      <c r="U55" s="398">
        <f t="shared" si="0"/>
        <v>0</v>
      </c>
      <c r="V55" s="392"/>
      <c r="W55" s="399"/>
      <c r="X55" s="400"/>
      <c r="Y55" s="78"/>
    </row>
    <row r="56" spans="1:25" s="7" customFormat="1" ht="17.5" customHeight="1" x14ac:dyDescent="0.25">
      <c r="A56" s="44"/>
      <c r="B56" s="882"/>
      <c r="C56" s="59"/>
      <c r="D56" s="564" t="s">
        <v>314</v>
      </c>
      <c r="E56" s="137"/>
      <c r="F56" s="388"/>
      <c r="G56" s="388"/>
      <c r="H56" s="395"/>
      <c r="I56" s="389"/>
      <c r="J56" s="401" t="s">
        <v>35</v>
      </c>
      <c r="K56" s="401"/>
      <c r="L56" s="390" t="s">
        <v>35</v>
      </c>
      <c r="M56" s="391" t="s">
        <v>35</v>
      </c>
      <c r="N56" s="392"/>
      <c r="O56" s="396"/>
      <c r="P56" s="389"/>
      <c r="Q56" s="396"/>
      <c r="R56" s="392"/>
      <c r="S56" s="396">
        <v>0</v>
      </c>
      <c r="T56" s="392"/>
      <c r="U56" s="398">
        <f t="shared" si="0"/>
        <v>0</v>
      </c>
      <c r="V56" s="392"/>
      <c r="W56" s="399"/>
      <c r="X56" s="400"/>
      <c r="Y56" s="78"/>
    </row>
    <row r="57" spans="1:25" s="7" customFormat="1" ht="17.5" customHeight="1" x14ac:dyDescent="0.25">
      <c r="A57" s="44"/>
      <c r="B57" s="882"/>
      <c r="C57" s="59"/>
      <c r="D57" s="564" t="s">
        <v>315</v>
      </c>
      <c r="E57" s="137"/>
      <c r="F57" s="388"/>
      <c r="G57" s="388"/>
      <c r="H57" s="395"/>
      <c r="I57" s="389"/>
      <c r="J57" s="401" t="s">
        <v>35</v>
      </c>
      <c r="K57" s="401"/>
      <c r="L57" s="390" t="s">
        <v>35</v>
      </c>
      <c r="M57" s="391" t="s">
        <v>35</v>
      </c>
      <c r="N57" s="392"/>
      <c r="O57" s="396"/>
      <c r="P57" s="389"/>
      <c r="Q57" s="396"/>
      <c r="R57" s="392"/>
      <c r="S57" s="396">
        <v>0</v>
      </c>
      <c r="T57" s="392"/>
      <c r="U57" s="398">
        <f t="shared" si="0"/>
        <v>0</v>
      </c>
      <c r="V57" s="392"/>
      <c r="W57" s="399"/>
      <c r="X57" s="400"/>
      <c r="Y57" s="78"/>
    </row>
    <row r="58" spans="1:25" s="7" customFormat="1" ht="17.5" customHeight="1" x14ac:dyDescent="0.25">
      <c r="A58" s="44"/>
      <c r="B58" s="882"/>
      <c r="C58" s="59"/>
      <c r="D58" s="564" t="s">
        <v>316</v>
      </c>
      <c r="E58" s="137"/>
      <c r="F58" s="388"/>
      <c r="G58" s="388"/>
      <c r="H58" s="395"/>
      <c r="I58" s="389"/>
      <c r="J58" s="401" t="s">
        <v>35</v>
      </c>
      <c r="K58" s="401"/>
      <c r="L58" s="390" t="s">
        <v>35</v>
      </c>
      <c r="M58" s="391" t="s">
        <v>35</v>
      </c>
      <c r="N58" s="392"/>
      <c r="O58" s="396"/>
      <c r="P58" s="389"/>
      <c r="Q58" s="396"/>
      <c r="R58" s="392"/>
      <c r="S58" s="396">
        <v>0</v>
      </c>
      <c r="T58" s="392"/>
      <c r="U58" s="398">
        <f t="shared" si="0"/>
        <v>0</v>
      </c>
      <c r="V58" s="392"/>
      <c r="W58" s="399"/>
      <c r="X58" s="400"/>
      <c r="Y58" s="78"/>
    </row>
    <row r="59" spans="1:25" s="7" customFormat="1" ht="18" customHeight="1" x14ac:dyDescent="0.25">
      <c r="A59" s="44"/>
      <c r="B59" s="882"/>
      <c r="C59" s="59"/>
      <c r="D59" s="564" t="s">
        <v>317</v>
      </c>
      <c r="E59" s="137"/>
      <c r="F59" s="388"/>
      <c r="G59" s="388"/>
      <c r="H59" s="395"/>
      <c r="I59" s="389"/>
      <c r="J59" s="401" t="s">
        <v>35</v>
      </c>
      <c r="K59" s="401"/>
      <c r="L59" s="390" t="s">
        <v>35</v>
      </c>
      <c r="M59" s="391" t="s">
        <v>35</v>
      </c>
      <c r="N59" s="392"/>
      <c r="O59" s="396"/>
      <c r="P59" s="389"/>
      <c r="Q59" s="396"/>
      <c r="R59" s="392"/>
      <c r="S59" s="396">
        <v>0</v>
      </c>
      <c r="T59" s="392"/>
      <c r="U59" s="398">
        <f t="shared" si="0"/>
        <v>0</v>
      </c>
      <c r="V59" s="392"/>
      <c r="W59" s="399"/>
      <c r="X59" s="400"/>
      <c r="Y59" s="78"/>
    </row>
    <row r="60" spans="1:25" s="7" customFormat="1" ht="17.5" customHeight="1" thickBot="1" x14ac:dyDescent="0.4">
      <c r="A60" s="44"/>
      <c r="B60" s="882"/>
      <c r="C60" s="59"/>
      <c r="D60" s="137"/>
      <c r="E60" s="137"/>
      <c r="F60" s="332"/>
      <c r="G60" s="333"/>
      <c r="H60" s="334"/>
      <c r="I60" s="328"/>
      <c r="J60" s="335"/>
      <c r="K60" s="335"/>
      <c r="L60" s="335"/>
      <c r="M60" s="335"/>
      <c r="N60" s="329"/>
      <c r="O60" s="336"/>
      <c r="P60" s="328"/>
      <c r="Q60" s="337"/>
      <c r="R60" s="329"/>
      <c r="S60" s="337"/>
      <c r="T60" s="329"/>
      <c r="U60" s="338"/>
      <c r="V60" s="329"/>
      <c r="W60" s="331"/>
      <c r="X60" s="331"/>
      <c r="Y60" s="78"/>
    </row>
    <row r="61" spans="1:25" s="7" customFormat="1" ht="25" customHeight="1" thickBot="1" x14ac:dyDescent="0.3">
      <c r="A61" s="44"/>
      <c r="B61" s="882"/>
      <c r="C61" s="59"/>
      <c r="D61" s="137"/>
      <c r="E61" s="137"/>
      <c r="F61" s="707" t="s">
        <v>56</v>
      </c>
      <c r="G61" s="708"/>
      <c r="H61" s="708"/>
      <c r="I61" s="708"/>
      <c r="J61" s="708"/>
      <c r="K61" s="708"/>
      <c r="L61" s="709"/>
      <c r="M61" s="339">
        <f>SUM(M40:M59)</f>
        <v>0</v>
      </c>
      <c r="N61" s="329"/>
      <c r="O61" s="330">
        <f>SUM(O40:O59)</f>
        <v>0</v>
      </c>
      <c r="P61" s="328"/>
      <c r="Q61" s="330">
        <f>SUM(Q40:Q59)</f>
        <v>0</v>
      </c>
      <c r="R61" s="329"/>
      <c r="S61" s="330">
        <f>SUM(S40:S59)</f>
        <v>0</v>
      </c>
      <c r="T61" s="329"/>
      <c r="U61" s="330">
        <f>SUM(U40:U59)</f>
        <v>0</v>
      </c>
      <c r="V61" s="329"/>
      <c r="W61" s="331"/>
      <c r="X61" s="331"/>
      <c r="Y61" s="78"/>
    </row>
    <row r="62" spans="1:25" s="61" customFormat="1" ht="22" customHeight="1" x14ac:dyDescent="0.35">
      <c r="A62" s="45"/>
      <c r="B62" s="882"/>
      <c r="C62" s="60"/>
      <c r="D62" s="139"/>
      <c r="E62" s="139"/>
      <c r="F62" s="340"/>
      <c r="G62" s="91"/>
      <c r="H62" s="91" t="s">
        <v>35</v>
      </c>
      <c r="I62" s="91"/>
      <c r="J62" s="91"/>
      <c r="K62" s="91"/>
      <c r="L62" s="91"/>
      <c r="M62" s="91"/>
      <c r="N62" s="90"/>
      <c r="O62" s="91" t="s">
        <v>35</v>
      </c>
      <c r="P62" s="91"/>
      <c r="Q62" s="90"/>
      <c r="R62" s="90"/>
      <c r="S62" s="90"/>
      <c r="T62" s="90"/>
      <c r="U62" s="341"/>
      <c r="V62" s="90"/>
      <c r="W62" s="341"/>
      <c r="X62" s="341"/>
      <c r="Y62" s="79"/>
    </row>
    <row r="63" spans="1:25" ht="15" customHeight="1" thickBot="1" x14ac:dyDescent="0.4">
      <c r="A63" s="80"/>
      <c r="B63" s="882"/>
      <c r="D63" s="140"/>
      <c r="E63" s="140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2"/>
      <c r="R63" s="92"/>
      <c r="S63" s="92"/>
      <c r="T63" s="92"/>
      <c r="U63" s="92"/>
      <c r="V63" s="92"/>
      <c r="W63" s="342"/>
      <c r="X63" s="342"/>
      <c r="Y63" s="81"/>
    </row>
    <row r="64" spans="1:25" ht="14.5" customHeight="1" x14ac:dyDescent="0.35">
      <c r="A64" s="80"/>
      <c r="B64" s="882"/>
      <c r="D64" s="140"/>
      <c r="E64" s="140"/>
      <c r="F64" s="756" t="s">
        <v>6</v>
      </c>
      <c r="G64" s="757"/>
      <c r="H64" s="757"/>
      <c r="I64" s="757"/>
      <c r="J64" s="757"/>
      <c r="K64" s="757"/>
      <c r="L64" s="757"/>
      <c r="M64" s="757"/>
      <c r="N64" s="757"/>
      <c r="O64" s="757"/>
      <c r="P64" s="757"/>
      <c r="Q64" s="757"/>
      <c r="R64" s="757"/>
      <c r="S64" s="757"/>
      <c r="T64" s="757"/>
      <c r="U64" s="758"/>
      <c r="V64" s="360"/>
      <c r="W64" s="360"/>
      <c r="X64" s="360"/>
      <c r="Y64" s="81"/>
    </row>
    <row r="65" spans="1:25" ht="15" customHeight="1" x14ac:dyDescent="0.35">
      <c r="A65" s="80"/>
      <c r="B65" s="882"/>
      <c r="D65" s="140"/>
      <c r="E65" s="140"/>
      <c r="F65" s="759"/>
      <c r="G65" s="760"/>
      <c r="H65" s="760"/>
      <c r="I65" s="760"/>
      <c r="J65" s="760"/>
      <c r="K65" s="760"/>
      <c r="L65" s="760"/>
      <c r="M65" s="760"/>
      <c r="N65" s="760"/>
      <c r="O65" s="760"/>
      <c r="P65" s="760"/>
      <c r="Q65" s="760"/>
      <c r="R65" s="760"/>
      <c r="S65" s="760"/>
      <c r="T65" s="760"/>
      <c r="U65" s="761"/>
      <c r="V65" s="92"/>
      <c r="W65" s="342"/>
      <c r="X65" s="342"/>
      <c r="Y65" s="81"/>
    </row>
    <row r="66" spans="1:25" ht="15.75" customHeight="1" thickBot="1" x14ac:dyDescent="0.4">
      <c r="A66" s="80"/>
      <c r="B66" s="883"/>
      <c r="F66" s="762"/>
      <c r="G66" s="763"/>
      <c r="H66" s="763"/>
      <c r="I66" s="763"/>
      <c r="J66" s="763"/>
      <c r="K66" s="763"/>
      <c r="L66" s="763"/>
      <c r="M66" s="763"/>
      <c r="N66" s="763"/>
      <c r="O66" s="763"/>
      <c r="P66" s="763"/>
      <c r="Q66" s="763"/>
      <c r="R66" s="763"/>
      <c r="S66" s="763"/>
      <c r="T66" s="763"/>
      <c r="U66" s="764"/>
      <c r="V66" s="92"/>
      <c r="W66" s="342"/>
      <c r="X66" s="342"/>
      <c r="Y66" s="81"/>
    </row>
    <row r="67" spans="1:25" ht="15" thickBot="1" x14ac:dyDescent="0.4">
      <c r="A67" s="82"/>
      <c r="B67" s="64"/>
      <c r="C67" s="83"/>
      <c r="D67" s="84"/>
      <c r="E67" s="84"/>
      <c r="F67" s="348"/>
      <c r="G67" s="349"/>
      <c r="H67" s="343"/>
      <c r="I67" s="343"/>
      <c r="J67" s="350"/>
      <c r="K67" s="350"/>
      <c r="L67" s="350"/>
      <c r="M67" s="350"/>
      <c r="N67" s="344"/>
      <c r="O67" s="343"/>
      <c r="P67" s="349"/>
      <c r="Q67" s="344"/>
      <c r="R67" s="344"/>
      <c r="S67" s="344"/>
      <c r="T67" s="344"/>
      <c r="U67" s="343"/>
      <c r="V67" s="344"/>
      <c r="W67" s="343"/>
      <c r="X67" s="343"/>
      <c r="Y67" s="86"/>
    </row>
    <row r="68" spans="1:25" ht="15" thickBot="1" x14ac:dyDescent="0.4">
      <c r="D68" s="10" t="s">
        <v>318</v>
      </c>
      <c r="F68" s="345"/>
      <c r="G68" s="346"/>
      <c r="H68" s="342"/>
      <c r="I68" s="342"/>
      <c r="J68" s="347"/>
      <c r="K68" s="347"/>
      <c r="L68" s="347"/>
      <c r="M68" s="347"/>
      <c r="N68" s="92"/>
      <c r="O68" s="342"/>
      <c r="P68" s="346"/>
      <c r="Q68" s="92"/>
      <c r="R68" s="92"/>
      <c r="S68" s="92"/>
      <c r="T68" s="92"/>
      <c r="U68" s="342"/>
      <c r="V68" s="92"/>
      <c r="W68" s="342"/>
      <c r="X68" s="342"/>
    </row>
    <row r="69" spans="1:25" ht="35" thickBot="1" x14ac:dyDescent="0.4">
      <c r="B69" s="879" t="s">
        <v>319</v>
      </c>
      <c r="C69" s="880"/>
      <c r="D69" s="880"/>
      <c r="E69" s="880"/>
      <c r="F69" s="880"/>
      <c r="G69" s="880"/>
      <c r="H69" s="880"/>
      <c r="I69" s="880"/>
      <c r="J69" s="880"/>
      <c r="K69" s="880"/>
      <c r="L69" s="880"/>
      <c r="M69" s="880"/>
      <c r="N69" s="880"/>
      <c r="O69" s="880"/>
      <c r="P69" s="880"/>
      <c r="Q69" s="880"/>
      <c r="R69" s="880"/>
      <c r="S69" s="880"/>
      <c r="T69" s="880"/>
      <c r="U69" s="880"/>
      <c r="V69" s="880"/>
      <c r="W69" s="880"/>
      <c r="X69" s="880"/>
    </row>
    <row r="70" spans="1:25" ht="15" thickBot="1" x14ac:dyDescent="0.4">
      <c r="A70" s="567"/>
      <c r="B70" s="3"/>
      <c r="C70" s="568"/>
      <c r="D70" s="569"/>
      <c r="E70" s="569"/>
      <c r="F70" s="351"/>
      <c r="G70" s="352"/>
      <c r="H70" s="353"/>
      <c r="I70" s="353"/>
      <c r="J70" s="353"/>
      <c r="K70" s="353"/>
      <c r="L70" s="353"/>
      <c r="M70" s="353"/>
      <c r="N70" s="354"/>
      <c r="O70" s="353"/>
      <c r="P70" s="352"/>
      <c r="Q70" s="355"/>
      <c r="R70" s="355"/>
      <c r="S70" s="355"/>
      <c r="T70" s="355"/>
      <c r="U70" s="356"/>
      <c r="V70" s="355"/>
      <c r="W70" s="353"/>
      <c r="X70" s="353"/>
      <c r="Y70" s="72"/>
    </row>
    <row r="71" spans="1:25" ht="18.75" customHeight="1" x14ac:dyDescent="0.35">
      <c r="A71" s="41"/>
      <c r="B71" s="881" t="s">
        <v>320</v>
      </c>
      <c r="C71" s="54"/>
      <c r="D71" s="884" t="s">
        <v>9</v>
      </c>
      <c r="E71" s="137"/>
      <c r="F71" s="712" t="s">
        <v>10</v>
      </c>
      <c r="G71" s="713"/>
      <c r="H71" s="714"/>
      <c r="I71" s="5"/>
      <c r="J71" s="718" t="s">
        <v>289</v>
      </c>
      <c r="K71" s="719"/>
      <c r="L71" s="719"/>
      <c r="M71" s="890"/>
      <c r="N71" s="314"/>
      <c r="O71" s="696" t="s">
        <v>290</v>
      </c>
      <c r="P71" s="315"/>
      <c r="Q71" s="702" t="s">
        <v>14</v>
      </c>
      <c r="R71" s="55"/>
      <c r="S71" s="702" t="s">
        <v>15</v>
      </c>
      <c r="T71" s="314"/>
      <c r="U71" s="702" t="s">
        <v>16</v>
      </c>
      <c r="V71" s="314"/>
      <c r="W71" s="696" t="s">
        <v>17</v>
      </c>
      <c r="X71" s="316"/>
      <c r="Y71" s="73"/>
    </row>
    <row r="72" spans="1:25" ht="51" customHeight="1" x14ac:dyDescent="0.35">
      <c r="A72" s="74"/>
      <c r="B72" s="882"/>
      <c r="C72" s="54"/>
      <c r="D72" s="885"/>
      <c r="E72" s="137"/>
      <c r="F72" s="715"/>
      <c r="G72" s="716"/>
      <c r="H72" s="717"/>
      <c r="I72" s="5"/>
      <c r="J72" s="891"/>
      <c r="K72" s="892"/>
      <c r="L72" s="892"/>
      <c r="M72" s="893"/>
      <c r="N72" s="314"/>
      <c r="O72" s="697"/>
      <c r="P72" s="315"/>
      <c r="Q72" s="703"/>
      <c r="R72" s="55"/>
      <c r="S72" s="703"/>
      <c r="T72" s="314"/>
      <c r="U72" s="703"/>
      <c r="V72" s="314"/>
      <c r="W72" s="697"/>
      <c r="X72" s="316"/>
      <c r="Y72" s="75"/>
    </row>
    <row r="73" spans="1:25" ht="16.5" customHeight="1" thickBot="1" x14ac:dyDescent="0.4">
      <c r="A73" s="41"/>
      <c r="B73" s="882"/>
      <c r="C73" s="55"/>
      <c r="D73" s="886"/>
      <c r="E73" s="137"/>
      <c r="F73" s="710" t="s">
        <v>22</v>
      </c>
      <c r="G73" s="721" t="s">
        <v>23</v>
      </c>
      <c r="H73" s="749" t="s">
        <v>24</v>
      </c>
      <c r="I73" s="5"/>
      <c r="J73" s="894"/>
      <c r="K73" s="895"/>
      <c r="L73" s="895"/>
      <c r="M73" s="896"/>
      <c r="N73" s="55"/>
      <c r="O73" s="697"/>
      <c r="P73" s="315"/>
      <c r="Q73" s="703"/>
      <c r="R73" s="55"/>
      <c r="S73" s="703"/>
      <c r="T73" s="55"/>
      <c r="U73" s="703"/>
      <c r="V73" s="55"/>
      <c r="W73" s="698"/>
      <c r="X73" s="316"/>
      <c r="Y73" s="73"/>
    </row>
    <row r="74" spans="1:25" ht="59.25" customHeight="1" x14ac:dyDescent="0.35">
      <c r="A74" s="41"/>
      <c r="B74" s="882"/>
      <c r="C74" s="56"/>
      <c r="D74" s="133" t="s">
        <v>28</v>
      </c>
      <c r="E74" s="134"/>
      <c r="F74" s="710"/>
      <c r="G74" s="721"/>
      <c r="H74" s="749"/>
      <c r="I74" s="5"/>
      <c r="J74" s="557" t="s">
        <v>291</v>
      </c>
      <c r="K74" s="556" t="s">
        <v>292</v>
      </c>
      <c r="L74" s="561" t="s">
        <v>20</v>
      </c>
      <c r="M74" s="562" t="s">
        <v>21</v>
      </c>
      <c r="N74" s="56"/>
      <c r="O74" s="698"/>
      <c r="P74" s="317"/>
      <c r="Q74" s="704"/>
      <c r="R74" s="4"/>
      <c r="S74" s="704"/>
      <c r="T74" s="56"/>
      <c r="U74" s="704"/>
      <c r="V74" s="56"/>
      <c r="W74" s="319" t="s">
        <v>30</v>
      </c>
      <c r="X74" s="56"/>
      <c r="Y74" s="73"/>
    </row>
    <row r="75" spans="1:25" ht="18" thickBot="1" x14ac:dyDescent="0.4">
      <c r="A75" s="42"/>
      <c r="B75" s="882"/>
      <c r="C75" s="57"/>
      <c r="D75" s="134"/>
      <c r="E75" s="134"/>
      <c r="F75" s="711"/>
      <c r="G75" s="722"/>
      <c r="H75" s="359" t="s">
        <v>31</v>
      </c>
      <c r="I75" s="5"/>
      <c r="J75" s="558" t="s">
        <v>293</v>
      </c>
      <c r="K75" s="559" t="s">
        <v>294</v>
      </c>
      <c r="L75" s="560" t="s">
        <v>33</v>
      </c>
      <c r="M75" s="563"/>
      <c r="N75" s="318"/>
      <c r="O75" s="320" t="s">
        <v>295</v>
      </c>
      <c r="P75" s="317"/>
      <c r="Q75" s="320" t="s">
        <v>29</v>
      </c>
      <c r="R75" s="318"/>
      <c r="S75" s="320" t="s">
        <v>29</v>
      </c>
      <c r="T75" s="318"/>
      <c r="U75" s="320" t="s">
        <v>29</v>
      </c>
      <c r="V75" s="318"/>
      <c r="W75" s="322" t="s">
        <v>34</v>
      </c>
      <c r="X75" s="323"/>
      <c r="Y75" s="76"/>
    </row>
    <row r="76" spans="1:25" ht="15.5" x14ac:dyDescent="0.35">
      <c r="A76" s="43"/>
      <c r="B76" s="882"/>
      <c r="C76" s="58"/>
      <c r="D76" s="135"/>
      <c r="E76" s="135"/>
      <c r="F76" s="324"/>
      <c r="G76" s="325"/>
      <c r="H76" s="325"/>
      <c r="I76" s="326"/>
      <c r="J76" s="326"/>
      <c r="K76" s="326"/>
      <c r="L76" s="326"/>
      <c r="M76" s="326"/>
      <c r="N76" s="327"/>
      <c r="O76" s="325"/>
      <c r="P76" s="325"/>
      <c r="Q76" s="327"/>
      <c r="R76" s="327"/>
      <c r="S76" s="327"/>
      <c r="T76" s="327"/>
      <c r="U76" s="326"/>
      <c r="V76" s="327"/>
      <c r="W76" s="326"/>
      <c r="X76" s="326"/>
      <c r="Y76" s="77"/>
    </row>
    <row r="77" spans="1:25" ht="17.5" x14ac:dyDescent="0.35">
      <c r="A77" s="44"/>
      <c r="B77" s="882"/>
      <c r="C77" s="59"/>
      <c r="D77" s="564" t="s">
        <v>321</v>
      </c>
      <c r="E77" s="137"/>
      <c r="F77" s="388"/>
      <c r="G77" s="388"/>
      <c r="H77" s="395"/>
      <c r="I77" s="389"/>
      <c r="J77" s="401"/>
      <c r="K77" s="401"/>
      <c r="L77" s="390"/>
      <c r="M77" s="391"/>
      <c r="N77" s="392"/>
      <c r="O77" s="396"/>
      <c r="P77" s="389"/>
      <c r="Q77" s="396">
        <v>0</v>
      </c>
      <c r="R77" s="392"/>
      <c r="S77" s="396"/>
      <c r="T77" s="392"/>
      <c r="U77" s="398">
        <f>Q77+S77</f>
        <v>0</v>
      </c>
      <c r="V77" s="392"/>
      <c r="W77" s="399"/>
      <c r="X77" s="400"/>
      <c r="Y77" s="78"/>
    </row>
    <row r="78" spans="1:25" ht="17.5" x14ac:dyDescent="0.35">
      <c r="A78" s="44"/>
      <c r="B78" s="882"/>
      <c r="C78" s="59"/>
      <c r="D78" s="564" t="s">
        <v>322</v>
      </c>
      <c r="E78" s="137"/>
      <c r="F78" s="388"/>
      <c r="G78" s="388"/>
      <c r="H78" s="395"/>
      <c r="I78" s="389"/>
      <c r="J78" s="401" t="s">
        <v>35</v>
      </c>
      <c r="K78" s="401"/>
      <c r="L78" s="390" t="s">
        <v>35</v>
      </c>
      <c r="M78" s="391"/>
      <c r="N78" s="392"/>
      <c r="O78" s="396"/>
      <c r="P78" s="389"/>
      <c r="Q78" s="396"/>
      <c r="R78" s="392"/>
      <c r="S78" s="396"/>
      <c r="T78" s="392"/>
      <c r="U78" s="398">
        <f t="shared" ref="U78:U96" si="1">Q78+S78</f>
        <v>0</v>
      </c>
      <c r="V78" s="392"/>
      <c r="W78" s="399"/>
      <c r="X78" s="400"/>
      <c r="Y78" s="78"/>
    </row>
    <row r="79" spans="1:25" ht="18" customHeight="1" x14ac:dyDescent="0.35">
      <c r="A79" s="44"/>
      <c r="B79" s="882"/>
      <c r="C79" s="59"/>
      <c r="D79" s="564" t="s">
        <v>323</v>
      </c>
      <c r="E79" s="137"/>
      <c r="F79" s="388"/>
      <c r="G79" s="388"/>
      <c r="H79" s="395"/>
      <c r="I79" s="389"/>
      <c r="J79" s="401" t="s">
        <v>35</v>
      </c>
      <c r="K79" s="401"/>
      <c r="L79" s="390" t="s">
        <v>35</v>
      </c>
      <c r="M79" s="391" t="s">
        <v>35</v>
      </c>
      <c r="N79" s="392"/>
      <c r="O79" s="396"/>
      <c r="P79" s="389"/>
      <c r="Q79" s="396"/>
      <c r="R79" s="392"/>
      <c r="S79" s="396">
        <v>0</v>
      </c>
      <c r="T79" s="392"/>
      <c r="U79" s="398">
        <f t="shared" si="1"/>
        <v>0</v>
      </c>
      <c r="V79" s="392"/>
      <c r="W79" s="399"/>
      <c r="X79" s="400"/>
      <c r="Y79" s="78"/>
    </row>
    <row r="80" spans="1:25" ht="18" customHeight="1" x14ac:dyDescent="0.35">
      <c r="A80" s="44"/>
      <c r="B80" s="882"/>
      <c r="C80" s="59"/>
      <c r="D80" s="564" t="s">
        <v>324</v>
      </c>
      <c r="E80" s="137"/>
      <c r="F80" s="388"/>
      <c r="G80" s="388"/>
      <c r="H80" s="395"/>
      <c r="I80" s="389"/>
      <c r="J80" s="401" t="s">
        <v>35</v>
      </c>
      <c r="K80" s="401"/>
      <c r="L80" s="390" t="s">
        <v>35</v>
      </c>
      <c r="M80" s="391" t="s">
        <v>35</v>
      </c>
      <c r="N80" s="392"/>
      <c r="O80" s="396"/>
      <c r="P80" s="389"/>
      <c r="Q80" s="396"/>
      <c r="R80" s="392"/>
      <c r="S80" s="396">
        <v>0</v>
      </c>
      <c r="T80" s="392"/>
      <c r="U80" s="398">
        <f t="shared" si="1"/>
        <v>0</v>
      </c>
      <c r="V80" s="392"/>
      <c r="W80" s="399"/>
      <c r="X80" s="400"/>
      <c r="Y80" s="78"/>
    </row>
    <row r="81" spans="1:25" ht="18" customHeight="1" x14ac:dyDescent="0.35">
      <c r="A81" s="44"/>
      <c r="B81" s="882"/>
      <c r="C81" s="59"/>
      <c r="D81" s="564" t="s">
        <v>325</v>
      </c>
      <c r="E81" s="137"/>
      <c r="F81" s="388"/>
      <c r="G81" s="388"/>
      <c r="H81" s="395"/>
      <c r="I81" s="389"/>
      <c r="J81" s="401" t="s">
        <v>35</v>
      </c>
      <c r="K81" s="401"/>
      <c r="L81" s="390" t="s">
        <v>35</v>
      </c>
      <c r="M81" s="391" t="s">
        <v>35</v>
      </c>
      <c r="N81" s="392"/>
      <c r="O81" s="396"/>
      <c r="P81" s="389"/>
      <c r="Q81" s="396"/>
      <c r="R81" s="392"/>
      <c r="S81" s="396">
        <v>0</v>
      </c>
      <c r="T81" s="392"/>
      <c r="U81" s="398">
        <f t="shared" si="1"/>
        <v>0</v>
      </c>
      <c r="V81" s="392"/>
      <c r="W81" s="399"/>
      <c r="X81" s="400"/>
      <c r="Y81" s="78"/>
    </row>
    <row r="82" spans="1:25" ht="18" customHeight="1" x14ac:dyDescent="0.35">
      <c r="A82" s="44"/>
      <c r="B82" s="882"/>
      <c r="C82" s="59"/>
      <c r="D82" s="564" t="s">
        <v>326</v>
      </c>
      <c r="E82" s="137"/>
      <c r="F82" s="388"/>
      <c r="G82" s="388"/>
      <c r="H82" s="395"/>
      <c r="I82" s="389"/>
      <c r="J82" s="401" t="s">
        <v>35</v>
      </c>
      <c r="K82" s="401"/>
      <c r="L82" s="390" t="s">
        <v>35</v>
      </c>
      <c r="M82" s="391" t="s">
        <v>35</v>
      </c>
      <c r="N82" s="392"/>
      <c r="O82" s="396"/>
      <c r="P82" s="389"/>
      <c r="Q82" s="396"/>
      <c r="R82" s="392"/>
      <c r="S82" s="396">
        <v>0</v>
      </c>
      <c r="T82" s="392"/>
      <c r="U82" s="398">
        <f t="shared" si="1"/>
        <v>0</v>
      </c>
      <c r="V82" s="392"/>
      <c r="W82" s="399"/>
      <c r="X82" s="400"/>
      <c r="Y82" s="78"/>
    </row>
    <row r="83" spans="1:25" ht="18" customHeight="1" x14ac:dyDescent="0.35">
      <c r="A83" s="44"/>
      <c r="B83" s="882"/>
      <c r="C83" s="59"/>
      <c r="D83" s="564" t="s">
        <v>327</v>
      </c>
      <c r="E83" s="137"/>
      <c r="F83" s="388"/>
      <c r="G83" s="388"/>
      <c r="H83" s="395"/>
      <c r="I83" s="389"/>
      <c r="J83" s="401" t="s">
        <v>35</v>
      </c>
      <c r="K83" s="401"/>
      <c r="L83" s="390"/>
      <c r="M83" s="391" t="s">
        <v>35</v>
      </c>
      <c r="N83" s="392"/>
      <c r="O83" s="396"/>
      <c r="P83" s="389"/>
      <c r="Q83" s="396"/>
      <c r="R83" s="392"/>
      <c r="S83" s="396">
        <v>0</v>
      </c>
      <c r="T83" s="392"/>
      <c r="U83" s="398">
        <f t="shared" si="1"/>
        <v>0</v>
      </c>
      <c r="V83" s="392"/>
      <c r="W83" s="399"/>
      <c r="X83" s="400"/>
      <c r="Y83" s="78"/>
    </row>
    <row r="84" spans="1:25" ht="18" customHeight="1" x14ac:dyDescent="0.35">
      <c r="A84" s="44"/>
      <c r="B84" s="882"/>
      <c r="C84" s="59"/>
      <c r="D84" s="564" t="s">
        <v>328</v>
      </c>
      <c r="E84" s="137"/>
      <c r="F84" s="388"/>
      <c r="G84" s="388"/>
      <c r="H84" s="395"/>
      <c r="I84" s="389"/>
      <c r="J84" s="401" t="s">
        <v>35</v>
      </c>
      <c r="K84" s="401"/>
      <c r="L84" s="390" t="s">
        <v>35</v>
      </c>
      <c r="M84" s="391" t="s">
        <v>35</v>
      </c>
      <c r="N84" s="392"/>
      <c r="O84" s="396"/>
      <c r="P84" s="389"/>
      <c r="Q84" s="396"/>
      <c r="R84" s="392"/>
      <c r="S84" s="396">
        <v>0</v>
      </c>
      <c r="T84" s="392"/>
      <c r="U84" s="398">
        <f t="shared" si="1"/>
        <v>0</v>
      </c>
      <c r="V84" s="392"/>
      <c r="W84" s="399"/>
      <c r="X84" s="400"/>
      <c r="Y84" s="78"/>
    </row>
    <row r="85" spans="1:25" ht="18" customHeight="1" x14ac:dyDescent="0.35">
      <c r="A85" s="44"/>
      <c r="B85" s="882"/>
      <c r="C85" s="59"/>
      <c r="D85" s="564" t="s">
        <v>329</v>
      </c>
      <c r="E85" s="137"/>
      <c r="F85" s="388"/>
      <c r="G85" s="388"/>
      <c r="H85" s="395"/>
      <c r="I85" s="389"/>
      <c r="J85" s="401" t="s">
        <v>35</v>
      </c>
      <c r="K85" s="401"/>
      <c r="L85" s="390" t="s">
        <v>35</v>
      </c>
      <c r="M85" s="391" t="s">
        <v>35</v>
      </c>
      <c r="N85" s="392"/>
      <c r="O85" s="396"/>
      <c r="P85" s="389"/>
      <c r="Q85" s="396"/>
      <c r="R85" s="392"/>
      <c r="S85" s="396">
        <v>0</v>
      </c>
      <c r="T85" s="392"/>
      <c r="U85" s="398">
        <f t="shared" si="1"/>
        <v>0</v>
      </c>
      <c r="V85" s="392"/>
      <c r="W85" s="399"/>
      <c r="X85" s="400"/>
      <c r="Y85" s="78"/>
    </row>
    <row r="86" spans="1:25" ht="18" customHeight="1" x14ac:dyDescent="0.35">
      <c r="A86" s="44"/>
      <c r="B86" s="882"/>
      <c r="C86" s="59"/>
      <c r="D86" s="564" t="s">
        <v>330</v>
      </c>
      <c r="E86" s="137"/>
      <c r="F86" s="388"/>
      <c r="G86" s="388"/>
      <c r="H86" s="395"/>
      <c r="I86" s="389"/>
      <c r="J86" s="401"/>
      <c r="K86" s="401"/>
      <c r="L86" s="390" t="s">
        <v>35</v>
      </c>
      <c r="M86" s="391" t="s">
        <v>35</v>
      </c>
      <c r="N86" s="392"/>
      <c r="O86" s="396"/>
      <c r="P86" s="389"/>
      <c r="Q86" s="396"/>
      <c r="R86" s="392"/>
      <c r="S86" s="396">
        <v>0</v>
      </c>
      <c r="T86" s="392"/>
      <c r="U86" s="398">
        <f t="shared" si="1"/>
        <v>0</v>
      </c>
      <c r="V86" s="392"/>
      <c r="W86" s="399"/>
      <c r="X86" s="400"/>
      <c r="Y86" s="78"/>
    </row>
    <row r="87" spans="1:25" ht="18" customHeight="1" x14ac:dyDescent="0.35">
      <c r="A87" s="44"/>
      <c r="B87" s="882"/>
      <c r="C87" s="59"/>
      <c r="D87" s="564" t="s">
        <v>331</v>
      </c>
      <c r="E87" s="137"/>
      <c r="F87" s="388"/>
      <c r="G87" s="388"/>
      <c r="H87" s="395"/>
      <c r="I87" s="389"/>
      <c r="J87" s="401" t="s">
        <v>35</v>
      </c>
      <c r="K87" s="401"/>
      <c r="L87" s="390" t="s">
        <v>35</v>
      </c>
      <c r="M87" s="391" t="s">
        <v>35</v>
      </c>
      <c r="N87" s="392"/>
      <c r="O87" s="396"/>
      <c r="P87" s="389"/>
      <c r="Q87" s="396"/>
      <c r="R87" s="392"/>
      <c r="S87" s="396">
        <v>0</v>
      </c>
      <c r="T87" s="392"/>
      <c r="U87" s="398">
        <f t="shared" si="1"/>
        <v>0</v>
      </c>
      <c r="V87" s="392"/>
      <c r="W87" s="399"/>
      <c r="X87" s="400"/>
      <c r="Y87" s="78"/>
    </row>
    <row r="88" spans="1:25" ht="18" customHeight="1" x14ac:dyDescent="0.35">
      <c r="A88" s="44"/>
      <c r="B88" s="882"/>
      <c r="C88" s="59"/>
      <c r="D88" s="564" t="s">
        <v>332</v>
      </c>
      <c r="E88" s="137"/>
      <c r="F88" s="388"/>
      <c r="G88" s="388"/>
      <c r="H88" s="395"/>
      <c r="I88" s="389"/>
      <c r="J88" s="401" t="s">
        <v>35</v>
      </c>
      <c r="K88" s="401"/>
      <c r="L88" s="390" t="s">
        <v>35</v>
      </c>
      <c r="M88" s="391" t="s">
        <v>35</v>
      </c>
      <c r="N88" s="392"/>
      <c r="O88" s="396"/>
      <c r="P88" s="389"/>
      <c r="Q88" s="396"/>
      <c r="R88" s="392"/>
      <c r="S88" s="396">
        <v>0</v>
      </c>
      <c r="T88" s="392"/>
      <c r="U88" s="398">
        <f t="shared" si="1"/>
        <v>0</v>
      </c>
      <c r="V88" s="392"/>
      <c r="W88" s="399"/>
      <c r="X88" s="400"/>
      <c r="Y88" s="78"/>
    </row>
    <row r="89" spans="1:25" ht="18" customHeight="1" x14ac:dyDescent="0.35">
      <c r="A89" s="44"/>
      <c r="B89" s="882"/>
      <c r="C89" s="59"/>
      <c r="D89" s="564" t="s">
        <v>333</v>
      </c>
      <c r="E89" s="137"/>
      <c r="F89" s="388"/>
      <c r="G89" s="388"/>
      <c r="H89" s="395"/>
      <c r="I89" s="389"/>
      <c r="J89" s="401" t="s">
        <v>35</v>
      </c>
      <c r="K89" s="401"/>
      <c r="L89" s="390" t="s">
        <v>35</v>
      </c>
      <c r="M89" s="391" t="s">
        <v>35</v>
      </c>
      <c r="N89" s="392"/>
      <c r="O89" s="396"/>
      <c r="P89" s="389"/>
      <c r="Q89" s="396"/>
      <c r="R89" s="392"/>
      <c r="S89" s="396">
        <v>0</v>
      </c>
      <c r="T89" s="392"/>
      <c r="U89" s="398">
        <f t="shared" si="1"/>
        <v>0</v>
      </c>
      <c r="V89" s="392"/>
      <c r="W89" s="399" t="s">
        <v>310</v>
      </c>
      <c r="X89" s="400"/>
      <c r="Y89" s="78"/>
    </row>
    <row r="90" spans="1:25" ht="18" customHeight="1" x14ac:dyDescent="0.35">
      <c r="A90" s="44"/>
      <c r="B90" s="882"/>
      <c r="C90" s="59"/>
      <c r="D90" s="564" t="s">
        <v>334</v>
      </c>
      <c r="E90" s="137"/>
      <c r="F90" s="388"/>
      <c r="G90" s="388"/>
      <c r="H90" s="395"/>
      <c r="I90" s="389"/>
      <c r="J90" s="401" t="s">
        <v>35</v>
      </c>
      <c r="K90" s="401"/>
      <c r="L90" s="390" t="s">
        <v>35</v>
      </c>
      <c r="M90" s="391" t="s">
        <v>35</v>
      </c>
      <c r="N90" s="392"/>
      <c r="O90" s="396"/>
      <c r="P90" s="389"/>
      <c r="Q90" s="396"/>
      <c r="R90" s="392"/>
      <c r="S90" s="396">
        <v>0</v>
      </c>
      <c r="T90" s="392"/>
      <c r="U90" s="398">
        <f t="shared" si="1"/>
        <v>0</v>
      </c>
      <c r="V90" s="392"/>
      <c r="W90" s="399"/>
      <c r="X90" s="400"/>
      <c r="Y90" s="78"/>
    </row>
    <row r="91" spans="1:25" ht="18" customHeight="1" x14ac:dyDescent="0.35">
      <c r="A91" s="44"/>
      <c r="B91" s="882"/>
      <c r="C91" s="59"/>
      <c r="D91" s="564" t="s">
        <v>335</v>
      </c>
      <c r="E91" s="137"/>
      <c r="F91" s="388"/>
      <c r="G91" s="388"/>
      <c r="H91" s="395"/>
      <c r="I91" s="389"/>
      <c r="J91" s="401" t="s">
        <v>35</v>
      </c>
      <c r="K91" s="401"/>
      <c r="L91" s="390" t="s">
        <v>35</v>
      </c>
      <c r="M91" s="391" t="s">
        <v>35</v>
      </c>
      <c r="N91" s="392"/>
      <c r="O91" s="396"/>
      <c r="P91" s="389"/>
      <c r="Q91" s="396"/>
      <c r="R91" s="392"/>
      <c r="S91" s="396">
        <v>0</v>
      </c>
      <c r="T91" s="392"/>
      <c r="U91" s="398">
        <f t="shared" si="1"/>
        <v>0</v>
      </c>
      <c r="V91" s="392"/>
      <c r="W91" s="399"/>
      <c r="X91" s="400"/>
      <c r="Y91" s="78"/>
    </row>
    <row r="92" spans="1:25" ht="18" customHeight="1" x14ac:dyDescent="0.35">
      <c r="A92" s="44"/>
      <c r="B92" s="882"/>
      <c r="C92" s="59"/>
      <c r="D92" s="564" t="s">
        <v>336</v>
      </c>
      <c r="E92" s="137"/>
      <c r="F92" s="388"/>
      <c r="G92" s="388"/>
      <c r="H92" s="395"/>
      <c r="I92" s="389"/>
      <c r="J92" s="401" t="s">
        <v>35</v>
      </c>
      <c r="K92" s="401"/>
      <c r="L92" s="390" t="s">
        <v>35</v>
      </c>
      <c r="M92" s="391" t="s">
        <v>35</v>
      </c>
      <c r="N92" s="392"/>
      <c r="O92" s="396"/>
      <c r="P92" s="389"/>
      <c r="Q92" s="396"/>
      <c r="R92" s="392"/>
      <c r="S92" s="396">
        <v>0</v>
      </c>
      <c r="T92" s="392"/>
      <c r="U92" s="398">
        <f t="shared" si="1"/>
        <v>0</v>
      </c>
      <c r="V92" s="392"/>
      <c r="W92" s="399"/>
      <c r="X92" s="400"/>
      <c r="Y92" s="78"/>
    </row>
    <row r="93" spans="1:25" ht="18" customHeight="1" x14ac:dyDescent="0.35">
      <c r="A93" s="44"/>
      <c r="B93" s="882"/>
      <c r="C93" s="59"/>
      <c r="D93" s="564" t="s">
        <v>337</v>
      </c>
      <c r="E93" s="137"/>
      <c r="F93" s="388"/>
      <c r="G93" s="388"/>
      <c r="H93" s="395"/>
      <c r="I93" s="389"/>
      <c r="J93" s="401" t="s">
        <v>35</v>
      </c>
      <c r="K93" s="401"/>
      <c r="L93" s="390" t="s">
        <v>35</v>
      </c>
      <c r="M93" s="391" t="s">
        <v>35</v>
      </c>
      <c r="N93" s="392"/>
      <c r="O93" s="396"/>
      <c r="P93" s="389"/>
      <c r="Q93" s="396"/>
      <c r="R93" s="392"/>
      <c r="S93" s="396">
        <v>0</v>
      </c>
      <c r="T93" s="392"/>
      <c r="U93" s="398">
        <f t="shared" si="1"/>
        <v>0</v>
      </c>
      <c r="V93" s="392"/>
      <c r="W93" s="399"/>
      <c r="X93" s="400"/>
      <c r="Y93" s="78"/>
    </row>
    <row r="94" spans="1:25" ht="18" customHeight="1" x14ac:dyDescent="0.35">
      <c r="A94" s="44"/>
      <c r="B94" s="882"/>
      <c r="C94" s="59"/>
      <c r="D94" s="564" t="s">
        <v>338</v>
      </c>
      <c r="E94" s="137"/>
      <c r="F94" s="388"/>
      <c r="G94" s="388"/>
      <c r="H94" s="395"/>
      <c r="I94" s="389"/>
      <c r="J94" s="401" t="s">
        <v>35</v>
      </c>
      <c r="K94" s="401"/>
      <c r="L94" s="390" t="s">
        <v>35</v>
      </c>
      <c r="M94" s="391" t="s">
        <v>35</v>
      </c>
      <c r="N94" s="392"/>
      <c r="O94" s="396"/>
      <c r="P94" s="389"/>
      <c r="Q94" s="396"/>
      <c r="R94" s="392"/>
      <c r="S94" s="396">
        <v>0</v>
      </c>
      <c r="T94" s="392"/>
      <c r="U94" s="398">
        <f t="shared" si="1"/>
        <v>0</v>
      </c>
      <c r="V94" s="392"/>
      <c r="W94" s="399"/>
      <c r="X94" s="400"/>
      <c r="Y94" s="78"/>
    </row>
    <row r="95" spans="1:25" ht="18" customHeight="1" x14ac:dyDescent="0.35">
      <c r="A95" s="44"/>
      <c r="B95" s="882"/>
      <c r="C95" s="59"/>
      <c r="D95" s="564" t="s">
        <v>339</v>
      </c>
      <c r="E95" s="137"/>
      <c r="F95" s="388"/>
      <c r="G95" s="388"/>
      <c r="H95" s="395"/>
      <c r="I95" s="389"/>
      <c r="J95" s="401" t="s">
        <v>35</v>
      </c>
      <c r="K95" s="401"/>
      <c r="L95" s="390" t="s">
        <v>35</v>
      </c>
      <c r="M95" s="391" t="s">
        <v>35</v>
      </c>
      <c r="N95" s="392"/>
      <c r="O95" s="396"/>
      <c r="P95" s="389"/>
      <c r="Q95" s="396"/>
      <c r="R95" s="392"/>
      <c r="S95" s="396">
        <v>0</v>
      </c>
      <c r="T95" s="392"/>
      <c r="U95" s="398">
        <f t="shared" si="1"/>
        <v>0</v>
      </c>
      <c r="V95" s="392"/>
      <c r="W95" s="399"/>
      <c r="X95" s="400"/>
      <c r="Y95" s="78"/>
    </row>
    <row r="96" spans="1:25" ht="18" customHeight="1" x14ac:dyDescent="0.35">
      <c r="A96" s="44"/>
      <c r="B96" s="882"/>
      <c r="C96" s="59"/>
      <c r="D96" s="564" t="s">
        <v>340</v>
      </c>
      <c r="E96" s="137"/>
      <c r="F96" s="388"/>
      <c r="G96" s="388"/>
      <c r="H96" s="395"/>
      <c r="I96" s="389"/>
      <c r="J96" s="401" t="s">
        <v>35</v>
      </c>
      <c r="K96" s="401"/>
      <c r="L96" s="390" t="s">
        <v>35</v>
      </c>
      <c r="M96" s="391" t="s">
        <v>35</v>
      </c>
      <c r="N96" s="392"/>
      <c r="O96" s="396"/>
      <c r="P96" s="389"/>
      <c r="Q96" s="396"/>
      <c r="R96" s="392"/>
      <c r="S96" s="396">
        <v>0</v>
      </c>
      <c r="T96" s="392"/>
      <c r="U96" s="398">
        <f t="shared" si="1"/>
        <v>0</v>
      </c>
      <c r="V96" s="392"/>
      <c r="W96" s="399"/>
      <c r="X96" s="400"/>
      <c r="Y96" s="78"/>
    </row>
    <row r="97" spans="1:25" ht="18.75" customHeight="1" thickBot="1" x14ac:dyDescent="0.4">
      <c r="A97" s="44"/>
      <c r="B97" s="882"/>
      <c r="C97" s="59"/>
      <c r="D97" s="137"/>
      <c r="E97" s="137"/>
      <c r="F97" s="332"/>
      <c r="G97" s="333"/>
      <c r="H97" s="334"/>
      <c r="I97" s="328"/>
      <c r="J97" s="335"/>
      <c r="K97" s="335"/>
      <c r="L97" s="335"/>
      <c r="M97" s="335"/>
      <c r="N97" s="329"/>
      <c r="O97" s="336"/>
      <c r="P97" s="328"/>
      <c r="Q97" s="337"/>
      <c r="R97" s="329"/>
      <c r="S97" s="337"/>
      <c r="T97" s="329"/>
      <c r="U97" s="338"/>
      <c r="V97" s="329"/>
      <c r="W97" s="331"/>
      <c r="X97" s="331"/>
      <c r="Y97" s="78"/>
    </row>
    <row r="98" spans="1:25" ht="23.25" customHeight="1" thickBot="1" x14ac:dyDescent="0.4">
      <c r="A98" s="44"/>
      <c r="B98" s="882"/>
      <c r="C98" s="59"/>
      <c r="D98" s="137"/>
      <c r="E98" s="137"/>
      <c r="F98" s="707" t="s">
        <v>56</v>
      </c>
      <c r="G98" s="708"/>
      <c r="H98" s="708"/>
      <c r="I98" s="708"/>
      <c r="J98" s="708"/>
      <c r="K98" s="708"/>
      <c r="L98" s="709"/>
      <c r="M98" s="339">
        <f>SUM(M77:M96)</f>
        <v>0</v>
      </c>
      <c r="N98" s="329"/>
      <c r="O98" s="330">
        <f>SUM(O77:O96)</f>
        <v>0</v>
      </c>
      <c r="P98" s="328"/>
      <c r="Q98" s="330">
        <f>SUM(Q77:Q96)</f>
        <v>0</v>
      </c>
      <c r="R98" s="329"/>
      <c r="S98" s="330">
        <f>SUM(S77:S96)</f>
        <v>0</v>
      </c>
      <c r="T98" s="329"/>
      <c r="U98" s="330">
        <f>SUM(U77:U96)</f>
        <v>0</v>
      </c>
      <c r="V98" s="329"/>
      <c r="W98" s="331"/>
      <c r="X98" s="331"/>
      <c r="Y98" s="78"/>
    </row>
    <row r="99" spans="1:25" ht="19.5" customHeight="1" x14ac:dyDescent="0.35">
      <c r="A99" s="45"/>
      <c r="B99" s="882"/>
      <c r="C99" s="60"/>
      <c r="D99" s="139"/>
      <c r="E99" s="139"/>
      <c r="F99" s="340"/>
      <c r="G99" s="91"/>
      <c r="H99" s="91" t="s">
        <v>35</v>
      </c>
      <c r="I99" s="91"/>
      <c r="J99" s="91"/>
      <c r="K99" s="91"/>
      <c r="L99" s="91"/>
      <c r="M99" s="91"/>
      <c r="N99" s="90"/>
      <c r="O99" s="91" t="s">
        <v>35</v>
      </c>
      <c r="P99" s="91"/>
      <c r="Q99" s="90"/>
      <c r="R99" s="90"/>
      <c r="S99" s="90"/>
      <c r="T99" s="90"/>
      <c r="U99" s="341"/>
      <c r="V99" s="90"/>
      <c r="W99" s="341"/>
      <c r="X99" s="341"/>
      <c r="Y99" s="79"/>
    </row>
    <row r="100" spans="1:25" ht="15.75" customHeight="1" thickBot="1" x14ac:dyDescent="0.4">
      <c r="A100" s="80"/>
      <c r="B100" s="882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2"/>
      <c r="R100" s="92"/>
      <c r="S100" s="92"/>
      <c r="T100" s="92"/>
      <c r="U100" s="92"/>
      <c r="V100" s="92"/>
      <c r="W100" s="342"/>
      <c r="X100" s="342"/>
      <c r="Y100" s="81"/>
    </row>
    <row r="101" spans="1:25" ht="15" customHeight="1" x14ac:dyDescent="0.35">
      <c r="A101" s="80"/>
      <c r="B101" s="882"/>
      <c r="F101" s="756" t="s">
        <v>6</v>
      </c>
      <c r="G101" s="757"/>
      <c r="H101" s="757"/>
      <c r="I101" s="757"/>
      <c r="J101" s="757"/>
      <c r="K101" s="757"/>
      <c r="L101" s="757"/>
      <c r="M101" s="757"/>
      <c r="N101" s="757"/>
      <c r="O101" s="757"/>
      <c r="P101" s="757"/>
      <c r="Q101" s="757"/>
      <c r="R101" s="757"/>
      <c r="S101" s="757"/>
      <c r="T101" s="757"/>
      <c r="U101" s="758"/>
      <c r="V101" s="92"/>
      <c r="W101" s="342"/>
      <c r="X101" s="342"/>
      <c r="Y101" s="81"/>
    </row>
    <row r="102" spans="1:25" ht="15.75" customHeight="1" x14ac:dyDescent="0.35">
      <c r="A102" s="80"/>
      <c r="B102" s="882"/>
      <c r="F102" s="759"/>
      <c r="G102" s="760"/>
      <c r="H102" s="760"/>
      <c r="I102" s="760"/>
      <c r="J102" s="760"/>
      <c r="K102" s="760"/>
      <c r="L102" s="760"/>
      <c r="M102" s="760"/>
      <c r="N102" s="760"/>
      <c r="O102" s="760"/>
      <c r="P102" s="760"/>
      <c r="Q102" s="760"/>
      <c r="R102" s="760"/>
      <c r="S102" s="760"/>
      <c r="T102" s="760"/>
      <c r="U102" s="761"/>
      <c r="V102" s="92"/>
      <c r="W102" s="342"/>
      <c r="X102" s="342"/>
      <c r="Y102" s="81"/>
    </row>
    <row r="103" spans="1:25" ht="15.75" customHeight="1" thickBot="1" x14ac:dyDescent="0.4">
      <c r="A103" s="80"/>
      <c r="B103" s="883"/>
      <c r="F103" s="762"/>
      <c r="G103" s="763"/>
      <c r="H103" s="763"/>
      <c r="I103" s="763"/>
      <c r="J103" s="763"/>
      <c r="K103" s="763"/>
      <c r="L103" s="763"/>
      <c r="M103" s="763"/>
      <c r="N103" s="763"/>
      <c r="O103" s="763"/>
      <c r="P103" s="763"/>
      <c r="Q103" s="763"/>
      <c r="R103" s="763"/>
      <c r="S103" s="763"/>
      <c r="T103" s="763"/>
      <c r="U103" s="764"/>
      <c r="V103" s="92"/>
      <c r="W103" s="342"/>
      <c r="X103" s="342"/>
      <c r="Y103" s="81"/>
    </row>
    <row r="104" spans="1:25" ht="15" customHeight="1" x14ac:dyDescent="0.35">
      <c r="A104" s="80"/>
      <c r="F104" s="345"/>
      <c r="G104" s="346"/>
      <c r="H104" s="342"/>
      <c r="I104" s="342"/>
      <c r="J104" s="347"/>
      <c r="K104" s="347"/>
      <c r="L104" s="347"/>
      <c r="M104" s="347"/>
      <c r="N104" s="92"/>
      <c r="O104" s="342"/>
      <c r="P104" s="346"/>
      <c r="Q104" s="92"/>
      <c r="R104" s="92"/>
      <c r="S104" s="92"/>
      <c r="T104" s="92"/>
      <c r="U104" s="342"/>
      <c r="V104" s="92"/>
      <c r="W104" s="342"/>
      <c r="X104" s="342"/>
      <c r="Y104" s="81"/>
    </row>
    <row r="105" spans="1:25" ht="15.75" customHeight="1" thickBot="1" x14ac:dyDescent="0.4">
      <c r="A105" s="82"/>
      <c r="B105" s="64"/>
      <c r="C105" s="83"/>
      <c r="D105" s="84"/>
      <c r="E105" s="84"/>
      <c r="F105" s="348"/>
      <c r="G105" s="349"/>
      <c r="H105" s="343"/>
      <c r="I105" s="343"/>
      <c r="J105" s="350"/>
      <c r="K105" s="350"/>
      <c r="L105" s="350"/>
      <c r="M105" s="350"/>
      <c r="N105" s="344"/>
      <c r="O105" s="343"/>
      <c r="P105" s="349"/>
      <c r="Q105" s="344"/>
      <c r="R105" s="344"/>
      <c r="S105" s="344"/>
      <c r="T105" s="344"/>
      <c r="U105" s="343"/>
      <c r="V105" s="344"/>
      <c r="W105" s="343"/>
      <c r="X105" s="343"/>
      <c r="Y105" s="86"/>
    </row>
    <row r="106" spans="1:25" x14ac:dyDescent="0.35">
      <c r="F106" s="345"/>
      <c r="G106" s="346"/>
      <c r="H106" s="342"/>
      <c r="I106" s="342"/>
      <c r="J106" s="347"/>
      <c r="K106" s="347"/>
      <c r="L106" s="347"/>
      <c r="M106" s="347"/>
      <c r="N106" s="92"/>
      <c r="O106" s="342"/>
      <c r="P106" s="346"/>
      <c r="Q106" s="92"/>
      <c r="R106" s="92"/>
      <c r="S106" s="92"/>
      <c r="T106" s="92"/>
      <c r="U106" s="342"/>
      <c r="V106" s="92"/>
      <c r="W106" s="342"/>
      <c r="X106" s="342"/>
    </row>
    <row r="107" spans="1:25" ht="15.75" customHeight="1" x14ac:dyDescent="0.35">
      <c r="F107" s="345"/>
      <c r="G107" s="346"/>
      <c r="H107" s="342"/>
      <c r="I107" s="342"/>
      <c r="J107" s="347"/>
      <c r="K107" s="347"/>
      <c r="L107" s="347"/>
      <c r="M107" s="347"/>
      <c r="N107" s="92"/>
      <c r="O107" s="342"/>
      <c r="P107" s="346"/>
      <c r="Q107" s="92"/>
      <c r="R107" s="92"/>
      <c r="S107" s="92"/>
      <c r="T107" s="92"/>
      <c r="U107" s="342"/>
      <c r="V107" s="92"/>
      <c r="W107" s="342"/>
      <c r="X107" s="342"/>
    </row>
    <row r="108" spans="1:25" x14ac:dyDescent="0.35">
      <c r="A108" s="80"/>
      <c r="F108" s="345"/>
      <c r="G108" s="346"/>
      <c r="H108" s="342"/>
      <c r="I108" s="342"/>
      <c r="J108" s="347"/>
      <c r="K108" s="347"/>
      <c r="L108" s="347"/>
      <c r="M108" s="347"/>
      <c r="N108" s="92"/>
      <c r="O108" s="342"/>
      <c r="P108" s="346"/>
      <c r="Q108" s="92"/>
      <c r="R108" s="92"/>
      <c r="S108" s="92"/>
      <c r="T108" s="92"/>
      <c r="U108" s="342"/>
      <c r="V108" s="92"/>
      <c r="W108" s="342"/>
      <c r="X108" s="342"/>
      <c r="Y108" s="81"/>
    </row>
  </sheetData>
  <sheetProtection algorithmName="SHA-512" hashValue="6FyCb8sr2bQSa+wvNHuczUgd1OGadDueSO10R8LQsTyhYMa6lqBKamNgFhxmeECB3LrOwU06ioSEOyHS5jH3Ag==" saltValue="fq5awEv8N3Vx6omVMFspuA==" spinCount="100000" sheet="1" objects="1" scenarios="1"/>
  <mergeCells count="38">
    <mergeCell ref="C8:F30"/>
    <mergeCell ref="F73:F75"/>
    <mergeCell ref="G73:G75"/>
    <mergeCell ref="H73:H74"/>
    <mergeCell ref="O71:O74"/>
    <mergeCell ref="H36:H37"/>
    <mergeCell ref="B69:X69"/>
    <mergeCell ref="J34:M36"/>
    <mergeCell ref="J71:M73"/>
    <mergeCell ref="W71:W73"/>
    <mergeCell ref="F61:L61"/>
    <mergeCell ref="F64:U66"/>
    <mergeCell ref="B71:B103"/>
    <mergeCell ref="D71:D73"/>
    <mergeCell ref="F71:H72"/>
    <mergeCell ref="F98:L98"/>
    <mergeCell ref="F101:U103"/>
    <mergeCell ref="W34:W36"/>
    <mergeCell ref="W8:X8"/>
    <mergeCell ref="B32:X32"/>
    <mergeCell ref="B34:B66"/>
    <mergeCell ref="D34:D36"/>
    <mergeCell ref="F34:H35"/>
    <mergeCell ref="Q34:Q37"/>
    <mergeCell ref="S34:S37"/>
    <mergeCell ref="U34:U37"/>
    <mergeCell ref="J8:U29"/>
    <mergeCell ref="Q71:Q74"/>
    <mergeCell ref="S71:S74"/>
    <mergeCell ref="U71:U74"/>
    <mergeCell ref="F36:F38"/>
    <mergeCell ref="G36:G38"/>
    <mergeCell ref="C2:U2"/>
    <mergeCell ref="C4:U4"/>
    <mergeCell ref="C6:F6"/>
    <mergeCell ref="L6:N6"/>
    <mergeCell ref="O6:U6"/>
    <mergeCell ref="G6:K6"/>
  </mergeCells>
  <conditionalFormatting sqref="J40:M60">
    <cfRule type="containsText" dxfId="7" priority="11" operator="containsText" text="NO">
      <formula>NOT(ISERROR(SEARCH("NO",J40)))</formula>
    </cfRule>
  </conditionalFormatting>
  <conditionalFormatting sqref="J77:M97">
    <cfRule type="containsText" dxfId="6" priority="1" operator="containsText" text="NO">
      <formula>NOT(ISERROR(SEARCH("NO",J77)))</formula>
    </cfRule>
  </conditionalFormatting>
  <conditionalFormatting sqref="L40:L60">
    <cfRule type="cellIs" dxfId="5" priority="12" operator="equal">
      <formula>"NO m."</formula>
    </cfRule>
  </conditionalFormatting>
  <conditionalFormatting sqref="L77:L97">
    <cfRule type="cellIs" dxfId="4" priority="3" operator="equal">
      <formula>"NO m."</formula>
    </cfRule>
  </conditionalFormatting>
  <dataValidations count="7">
    <dataValidation type="list" allowBlank="1" showInputMessage="1" showErrorMessage="1" sqref="F40:F59 F77:F96" xr:uid="{00000000-0002-0000-0400-000000000000}">
      <formula1>$G$8:$G$21</formula1>
    </dataValidation>
    <dataValidation type="date" operator="greaterThanOrEqual" allowBlank="1" showInputMessage="1" showErrorMessage="1" prompt="data successiva al 06/05/2021" sqref="H40:H59 H77:H96" xr:uid="{00000000-0002-0000-0400-000001000000}">
      <formula1>44322</formula1>
    </dataValidation>
    <dataValidation type="list" allowBlank="1" showInputMessage="1" showErrorMessage="1" sqref="W40:X61 W77:X98" xr:uid="{00000000-0002-0000-0400-000002000000}">
      <formula1>"SI,-"</formula1>
      <formula2>0</formula2>
    </dataValidation>
    <dataValidation type="decimal" operator="greaterThanOrEqual" allowBlank="1" showInputMessage="1" showErrorMessage="1" sqref="Q61 O60:O61 S61 U61 Q98 O97:O98 S98 U98" xr:uid="{00000000-0002-0000-0400-000003000000}">
      <formula1>0</formula1>
      <formula2>0</formula2>
    </dataValidation>
    <dataValidation type="list" allowBlank="1" showInputMessage="1" showErrorMessage="1" sqref="K40:K59 K77:K96" xr:uid="{00000000-0002-0000-0400-000004000000}">
      <formula1>"Euro 3, Euro 4,"</formula1>
    </dataValidation>
    <dataValidation type="list" operator="greaterThanOrEqual" allowBlank="1" showInputMessage="1" showErrorMessage="1" sqref="O40:O59 O77:O96" xr:uid="{00000000-0002-0000-0400-000005000000}">
      <formula1>"GNL,GNC"</formula1>
    </dataValidation>
    <dataValidation type="list" allowBlank="1" showInputMessage="1" showErrorMessage="1" sqref="J40:J59 J77:J96" xr:uid="{00000000-0002-0000-0400-000006000000}">
      <formula1>"gasolio"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 beneficiaria/PA dal menù a tendina_x000a_" xr:uid="{00000000-0002-0000-0400-000007000000}">
          <x14:formula1>
            <xm:f>'DATI EROGAZIONI'!$A$2:$A$22</xm:f>
          </x14:formula1>
          <xm:sqref>G6</xm:sqref>
        </x14:dataValidation>
        <x14:dataValidation type="list" allowBlank="1" showInputMessage="1" showErrorMessage="1" xr:uid="{00000000-0002-0000-0400-000008000000}">
          <x14:formula1>
            <xm:f>'https://mitgov-my.sharepoint.com/Users/armento.s/AppData/Local/Microsoft/Windows/Temporary Internet Files/Content.Outlook/Y50012UO/faBBBio/[Anticipazione_DI_345_2016_annualita_2015_e_2016_agg._DI 19_2022_v04.3.2021.xlsx]Foglio1'!#REF!</xm:f>
          </x14:formula1>
          <x14:formula2>
            <xm:f>0</xm:f>
          </x14:formula2>
          <xm:sqref>H60 H97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</sheetPr>
  <dimension ref="A1:BS54"/>
  <sheetViews>
    <sheetView zoomScale="52" zoomScaleNormal="52" workbookViewId="0">
      <selection activeCell="D8" sqref="D8:H8"/>
    </sheetView>
  </sheetViews>
  <sheetFormatPr defaultColWidth="8.7265625" defaultRowHeight="14.5" x14ac:dyDescent="0.35"/>
  <cols>
    <col min="1" max="1" width="3.1796875" style="1336" customWidth="1"/>
    <col min="2" max="2" width="18.54296875" style="1342" bestFit="1" customWidth="1"/>
    <col min="3" max="3" width="17.81640625" style="1342" bestFit="1" customWidth="1"/>
    <col min="4" max="4" width="10.26953125" style="628" customWidth="1"/>
    <col min="5" max="5" width="9.54296875" style="628" customWidth="1"/>
    <col min="6" max="6" width="23.1796875" style="1343" customWidth="1"/>
    <col min="7" max="7" width="20.81640625" style="1343" customWidth="1"/>
    <col min="8" max="8" width="18.54296875" style="102" customWidth="1"/>
    <col min="9" max="9" width="4.26953125" style="102" customWidth="1"/>
    <col min="10" max="10" width="27.453125" style="102" customWidth="1"/>
    <col min="11" max="11" width="19.54296875" style="1336" customWidth="1"/>
    <col min="12" max="12" width="18.54296875" style="1336" customWidth="1"/>
    <col min="13" max="13" width="21.453125" style="102" customWidth="1"/>
    <col min="14" max="14" width="21.54296875" style="102" customWidth="1"/>
    <col min="15" max="15" width="4.26953125" style="102" customWidth="1"/>
    <col min="16" max="16" width="25.1796875" style="102" customWidth="1"/>
    <col min="17" max="17" width="20.453125" style="102" customWidth="1"/>
    <col min="18" max="18" width="19.54296875" style="102" customWidth="1"/>
    <col min="19" max="19" width="11" style="102" customWidth="1"/>
    <col min="20" max="20" width="14.1796875" style="102" customWidth="1"/>
    <col min="21" max="21" width="2.81640625" style="102" customWidth="1"/>
    <col min="22" max="22" width="27.1796875" style="102" customWidth="1"/>
    <col min="23" max="23" width="17.81640625" style="102" customWidth="1"/>
    <col min="24" max="24" width="12.1796875" style="102" customWidth="1"/>
    <col min="25" max="25" width="17.54296875" style="102" customWidth="1"/>
    <col min="26" max="26" width="15.26953125" style="102" customWidth="1"/>
    <col min="27" max="922" width="9.1796875" style="102" customWidth="1"/>
    <col min="923" max="16384" width="8.7265625" style="102"/>
  </cols>
  <sheetData>
    <row r="1" spans="1:27" ht="15" thickBot="1" x14ac:dyDescent="0.4">
      <c r="A1" s="1280"/>
      <c r="B1" s="1281"/>
      <c r="C1" s="1282"/>
      <c r="D1" s="630"/>
      <c r="E1" s="630"/>
      <c r="F1" s="1283"/>
      <c r="G1" s="1283"/>
      <c r="H1" s="631"/>
      <c r="I1" s="631"/>
      <c r="J1" s="631"/>
      <c r="K1" s="1284"/>
      <c r="L1" s="1284"/>
      <c r="M1" s="631"/>
      <c r="N1" s="631"/>
      <c r="O1" s="631"/>
      <c r="P1" s="631"/>
      <c r="Q1" s="631"/>
      <c r="R1" s="631"/>
      <c r="S1" s="631"/>
      <c r="T1" s="631"/>
      <c r="U1" s="631"/>
      <c r="V1" s="631"/>
      <c r="W1" s="631"/>
      <c r="X1" s="631"/>
      <c r="Y1" s="631"/>
      <c r="Z1" s="631"/>
      <c r="AA1" s="632"/>
    </row>
    <row r="2" spans="1:27" ht="21" customHeight="1" thickBot="1" x14ac:dyDescent="0.4">
      <c r="A2" s="1285"/>
      <c r="B2" s="958" t="s">
        <v>0</v>
      </c>
      <c r="C2" s="959"/>
      <c r="D2" s="959"/>
      <c r="E2" s="959"/>
      <c r="F2" s="959"/>
      <c r="G2" s="959"/>
      <c r="H2" s="959"/>
      <c r="I2" s="959"/>
      <c r="J2" s="959"/>
      <c r="K2" s="959"/>
      <c r="L2" s="959"/>
      <c r="M2" s="959"/>
      <c r="N2" s="959"/>
      <c r="O2" s="959"/>
      <c r="P2" s="959"/>
      <c r="Q2" s="959"/>
      <c r="R2" s="959"/>
      <c r="S2" s="959"/>
      <c r="T2" s="959"/>
      <c r="U2" s="959"/>
      <c r="V2" s="959"/>
      <c r="W2" s="959"/>
      <c r="X2" s="959"/>
      <c r="Y2" s="959"/>
      <c r="Z2" s="960"/>
      <c r="AA2" s="634"/>
    </row>
    <row r="3" spans="1:27" ht="23" thickBot="1" x14ac:dyDescent="0.4">
      <c r="A3" s="1286"/>
      <c r="B3" s="1286"/>
      <c r="C3" s="627"/>
      <c r="D3" s="627"/>
      <c r="E3" s="627"/>
      <c r="F3" s="627"/>
      <c r="G3" s="627"/>
      <c r="H3" s="627"/>
      <c r="I3" s="627"/>
      <c r="J3" s="627"/>
      <c r="K3" s="627"/>
      <c r="L3" s="627"/>
      <c r="AA3" s="634"/>
    </row>
    <row r="4" spans="1:27" ht="18" thickBot="1" x14ac:dyDescent="0.4">
      <c r="A4" s="1285"/>
      <c r="B4" s="816" t="s">
        <v>341</v>
      </c>
      <c r="C4" s="817"/>
      <c r="D4" s="817"/>
      <c r="E4" s="817"/>
      <c r="F4" s="817"/>
      <c r="G4" s="817"/>
      <c r="H4" s="817"/>
      <c r="I4" s="817"/>
      <c r="J4" s="817"/>
      <c r="K4" s="817"/>
      <c r="L4" s="817"/>
      <c r="M4" s="817"/>
      <c r="N4" s="870"/>
      <c r="P4" s="932" t="s">
        <v>346</v>
      </c>
      <c r="Q4" s="933"/>
      <c r="R4" s="933"/>
      <c r="S4" s="933"/>
      <c r="T4" s="933"/>
      <c r="U4" s="933"/>
      <c r="V4" s="933"/>
      <c r="W4" s="933"/>
      <c r="X4" s="933"/>
      <c r="Y4" s="933"/>
      <c r="Z4" s="934"/>
      <c r="AA4" s="418"/>
    </row>
    <row r="5" spans="1:27" ht="33.65" customHeight="1" thickBot="1" x14ac:dyDescent="0.4">
      <c r="A5" s="1285"/>
      <c r="B5" s="576"/>
      <c r="C5" s="29"/>
      <c r="D5" s="29"/>
      <c r="E5" s="29"/>
      <c r="F5" s="29"/>
      <c r="G5" s="29"/>
      <c r="H5" s="29"/>
      <c r="I5" s="29"/>
      <c r="J5" s="29"/>
      <c r="K5" s="29"/>
      <c r="L5" s="30"/>
      <c r="P5" s="969" t="s">
        <v>347</v>
      </c>
      <c r="Q5" s="1005" t="s">
        <v>7</v>
      </c>
      <c r="R5" s="1005"/>
      <c r="S5" s="1005"/>
      <c r="T5" s="1005"/>
      <c r="U5" s="994"/>
      <c r="V5" s="1005" t="s">
        <v>103</v>
      </c>
      <c r="W5" s="1005"/>
      <c r="X5" s="1005"/>
      <c r="Y5" s="1005"/>
      <c r="Z5" s="1010"/>
      <c r="AA5" s="634"/>
    </row>
    <row r="6" spans="1:27" ht="39" customHeight="1" thickBot="1" x14ac:dyDescent="0.55000000000000004">
      <c r="A6" s="1285"/>
      <c r="B6" s="897" t="s">
        <v>342</v>
      </c>
      <c r="C6" s="898"/>
      <c r="D6" s="898"/>
      <c r="E6" s="898"/>
      <c r="F6" s="898"/>
      <c r="G6" s="899"/>
      <c r="H6" s="615" t="s">
        <v>656</v>
      </c>
      <c r="I6" s="29"/>
      <c r="J6" s="967" t="s">
        <v>343</v>
      </c>
      <c r="K6" s="968"/>
      <c r="L6" s="523"/>
      <c r="M6" s="524" t="s">
        <v>344</v>
      </c>
      <c r="N6" s="1287"/>
      <c r="P6" s="969"/>
      <c r="Q6" s="657" t="s">
        <v>623</v>
      </c>
      <c r="R6" s="658" t="s">
        <v>631</v>
      </c>
      <c r="S6" s="657" t="s">
        <v>624</v>
      </c>
      <c r="T6" s="658" t="s">
        <v>625</v>
      </c>
      <c r="U6" s="994"/>
      <c r="V6" s="661" t="s">
        <v>623</v>
      </c>
      <c r="W6" s="662" t="s">
        <v>631</v>
      </c>
      <c r="X6" s="992" t="s">
        <v>624</v>
      </c>
      <c r="Y6" s="992"/>
      <c r="Z6" s="663" t="s">
        <v>625</v>
      </c>
      <c r="AA6" s="634"/>
    </row>
    <row r="7" spans="1:27" ht="21" customHeight="1" thickBot="1" x14ac:dyDescent="0.4">
      <c r="A7" s="1285"/>
      <c r="B7" s="576"/>
      <c r="C7" s="29"/>
      <c r="D7" s="29"/>
      <c r="E7" s="29"/>
      <c r="F7" s="29"/>
      <c r="G7" s="29"/>
      <c r="H7" s="29"/>
      <c r="I7" s="29"/>
      <c r="J7" s="29"/>
      <c r="K7" s="29"/>
      <c r="L7" s="30"/>
      <c r="P7" s="366" t="s">
        <v>351</v>
      </c>
      <c r="Q7" s="659">
        <f>'sub_Urbano.Piano inv. forn'!L72</f>
        <v>0</v>
      </c>
      <c r="R7" s="659">
        <f>'sub-urbano REND FORN_ metano'!E13</f>
        <v>0</v>
      </c>
      <c r="S7" s="659">
        <f>Q7-R7</f>
        <v>0</v>
      </c>
      <c r="T7" s="659">
        <f>'sub-urbano REND FORN_ metano'!N13</f>
        <v>0</v>
      </c>
      <c r="U7" s="994"/>
      <c r="V7" s="659">
        <f>'EXTRAUrbano.Piano inv. forn '!L71</f>
        <v>0</v>
      </c>
      <c r="W7" s="659">
        <f>'extraurbano REND FORN_ metano'!E13</f>
        <v>0</v>
      </c>
      <c r="X7" s="1006">
        <f t="shared" ref="X7" si="0">V7-W7</f>
        <v>0</v>
      </c>
      <c r="Y7" s="1007"/>
      <c r="Z7" s="659">
        <f>'extraurbano REND FORN_ metano'!N13</f>
        <v>0</v>
      </c>
      <c r="AA7" s="634"/>
    </row>
    <row r="8" spans="1:27" ht="29.25" customHeight="1" thickBot="1" x14ac:dyDescent="0.5">
      <c r="A8" s="1288"/>
      <c r="B8" s="982" t="s">
        <v>345</v>
      </c>
      <c r="C8" s="983"/>
      <c r="D8" s="876" t="s">
        <v>534</v>
      </c>
      <c r="E8" s="877"/>
      <c r="F8" s="877"/>
      <c r="G8" s="877"/>
      <c r="H8" s="878"/>
      <c r="I8" s="1289"/>
      <c r="J8" s="982" t="s">
        <v>4</v>
      </c>
      <c r="K8" s="983"/>
      <c r="L8" s="984"/>
      <c r="M8" s="985"/>
      <c r="N8" s="986"/>
      <c r="O8" s="417"/>
      <c r="P8" s="367" t="s">
        <v>58</v>
      </c>
      <c r="Q8" s="659">
        <f>'sub_Urbano.Piano inv. forn'!L109</f>
        <v>0</v>
      </c>
      <c r="R8" s="594">
        <f>'sub_urbano REND_FORN_ ele '!E13</f>
        <v>0</v>
      </c>
      <c r="S8" s="659">
        <f>Q8-R8</f>
        <v>0</v>
      </c>
      <c r="T8" s="594">
        <f>'sub_urbano REND_FORN_ ele '!N13</f>
        <v>0</v>
      </c>
      <c r="U8" s="994"/>
      <c r="V8" s="659">
        <f>'EXTRAUrbano.Piano inv. forn '!L109</f>
        <v>0</v>
      </c>
      <c r="W8" s="659">
        <f>'extraurbano REND FORN_ elett'!E13</f>
        <v>0</v>
      </c>
      <c r="X8" s="1006">
        <f t="shared" ref="X8" si="1">V8-W8</f>
        <v>0</v>
      </c>
      <c r="Y8" s="1007"/>
      <c r="Z8" s="659">
        <f>'extraurbano REND FORN_ elett'!N13</f>
        <v>0</v>
      </c>
      <c r="AA8" s="634"/>
    </row>
    <row r="9" spans="1:27" ht="21.65" customHeight="1" thickBot="1" x14ac:dyDescent="0.4">
      <c r="A9" s="203"/>
      <c r="B9" s="203"/>
      <c r="C9" s="106"/>
      <c r="D9" s="533"/>
      <c r="E9" s="533"/>
      <c r="F9" s="533"/>
      <c r="G9" s="533"/>
      <c r="H9" s="533"/>
      <c r="I9" s="533"/>
      <c r="J9" s="533"/>
      <c r="K9" s="1290"/>
      <c r="L9" s="1291"/>
      <c r="P9" s="480" t="s">
        <v>80</v>
      </c>
      <c r="Q9" s="659">
        <f>'sub_Urbano.Piano inv. forn'!L147</f>
        <v>0</v>
      </c>
      <c r="R9" s="594">
        <f>'suburb.REND_FORN_ idrogeno'!E13</f>
        <v>0</v>
      </c>
      <c r="S9" s="659">
        <f>Q9-R9</f>
        <v>0</v>
      </c>
      <c r="T9" s="594">
        <f>'suburb.REND_FORN_ idrogeno'!N13</f>
        <v>0</v>
      </c>
      <c r="U9" s="994"/>
      <c r="V9" s="659">
        <f>'EXTRAUrbano.Piano inv. forn '!L146</f>
        <v>0</v>
      </c>
      <c r="W9" s="659">
        <f>'eXTRAurbanoREND_FORN_ idrogeno'!E13</f>
        <v>0</v>
      </c>
      <c r="X9" s="1006">
        <f t="shared" ref="X9" si="2">V9-W9</f>
        <v>0</v>
      </c>
      <c r="Y9" s="1007"/>
      <c r="Z9" s="659">
        <f>'eXTRAurbanoREND_FORN_ idrogeno'!N13</f>
        <v>0</v>
      </c>
      <c r="AA9" s="634"/>
    </row>
    <row r="10" spans="1:27" ht="18" customHeight="1" thickBot="1" x14ac:dyDescent="0.4">
      <c r="A10" s="203"/>
      <c r="B10" s="858" t="s">
        <v>5</v>
      </c>
      <c r="C10" s="887"/>
      <c r="D10" s="887"/>
      <c r="E10" s="859"/>
      <c r="F10" s="619" t="str">
        <f>VLOOKUP(D8,'DATI EROGAZIONI'!$A$2:$I$22,9,FALSE)</f>
        <v>J50J21000060001</v>
      </c>
      <c r="G10" s="619" t="str">
        <f>IF(VLOOKUP($D$8,'DATI EROGAZIONI'!$A$2:$AD$22,21,FALSE)="","",VLOOKUP($D$8,'DATI EROGAZIONI'!$A$2:$AD$22,21,FALSE))</f>
        <v/>
      </c>
      <c r="H10" s="619"/>
      <c r="I10" s="533"/>
      <c r="J10" s="907" t="s">
        <v>6</v>
      </c>
      <c r="K10" s="908"/>
      <c r="L10" s="908"/>
      <c r="M10" s="908"/>
      <c r="N10" s="909"/>
      <c r="P10" s="666" t="s">
        <v>56</v>
      </c>
      <c r="Q10" s="595">
        <f>SUM(Q7:Q9)</f>
        <v>0</v>
      </c>
      <c r="R10" s="595">
        <f>SUM(R7:R9)</f>
        <v>0</v>
      </c>
      <c r="S10" s="595">
        <f>Q10-R10</f>
        <v>0</v>
      </c>
      <c r="T10" s="595">
        <f>SUM(T7:T9)</f>
        <v>0</v>
      </c>
      <c r="U10" s="995"/>
      <c r="V10" s="595">
        <f>SUM(V7:V9)</f>
        <v>0</v>
      </c>
      <c r="W10" s="595">
        <f>SUM(W7:W9)</f>
        <v>0</v>
      </c>
      <c r="X10" s="1008">
        <f t="shared" ref="X10" si="3">V10-W10</f>
        <v>0</v>
      </c>
      <c r="Y10" s="1009"/>
      <c r="Z10" s="596">
        <f>SUM(Z7:Z9)</f>
        <v>0</v>
      </c>
      <c r="AA10" s="634"/>
    </row>
    <row r="11" spans="1:27" ht="16" thickBot="1" x14ac:dyDescent="0.4">
      <c r="A11" s="203"/>
      <c r="B11" s="860"/>
      <c r="C11" s="888"/>
      <c r="D11" s="888"/>
      <c r="E11" s="861"/>
      <c r="F11" s="619" t="str">
        <f>IF(VLOOKUP($D$8,'DATI EROGAZIONI'!$A$2:$T$22,10,FALSE)="","",VLOOKUP($D$8,'DATI EROGAZIONI'!$A$2:$T$22,10,FALSE))</f>
        <v/>
      </c>
      <c r="G11" s="619" t="str">
        <f>IF(VLOOKUP($D$8,'DATI EROGAZIONI'!$A$2:$AD$22,22,FALSE)="","",VLOOKUP($D$8,'DATI EROGAZIONI'!$A$2:$AD$22,22,FALSE))</f>
        <v/>
      </c>
      <c r="H11" s="619"/>
      <c r="I11" s="533"/>
      <c r="J11" s="910"/>
      <c r="K11" s="911"/>
      <c r="L11" s="911"/>
      <c r="M11" s="911"/>
      <c r="N11" s="912"/>
      <c r="T11" s="372"/>
      <c r="U11" s="372"/>
      <c r="V11" s="372"/>
      <c r="W11" s="372"/>
      <c r="X11" s="372"/>
      <c r="Y11" s="372"/>
      <c r="Z11" s="418"/>
      <c r="AA11" s="634"/>
    </row>
    <row r="12" spans="1:27" ht="17.5" customHeight="1" x14ac:dyDescent="0.35">
      <c r="A12" s="203"/>
      <c r="B12" s="860"/>
      <c r="C12" s="888"/>
      <c r="D12" s="888"/>
      <c r="E12" s="861"/>
      <c r="F12" s="619" t="str">
        <f>IF(VLOOKUP($D$8,'DATI EROGAZIONI'!$A$2:$T$22,11,FALSE)="","",VLOOKUP($D$8,'DATI EROGAZIONI'!$A$2:$T$22,11,FALSE))</f>
        <v/>
      </c>
      <c r="G12" s="619" t="str">
        <f>IF(VLOOKUP($D$8,'DATI EROGAZIONI'!$A$2:$AD$22,23,FALSE)="","",VLOOKUP($D$8,'DATI EROGAZIONI'!$A$2:$AD$22,23,FALSE))</f>
        <v/>
      </c>
      <c r="H12" s="619"/>
      <c r="I12" s="533"/>
      <c r="J12" s="910"/>
      <c r="K12" s="911"/>
      <c r="L12" s="911"/>
      <c r="M12" s="911"/>
      <c r="N12" s="912"/>
      <c r="P12" s="998" t="s">
        <v>628</v>
      </c>
      <c r="Q12" s="999"/>
      <c r="R12" s="999"/>
      <c r="S12" s="999"/>
      <c r="T12" s="999"/>
      <c r="U12" s="999"/>
      <c r="V12" s="999"/>
      <c r="W12" s="999"/>
      <c r="X12" s="999"/>
      <c r="Y12" s="999"/>
      <c r="Z12" s="1000"/>
      <c r="AA12" s="634"/>
    </row>
    <row r="13" spans="1:27" ht="50.5" customHeight="1" x14ac:dyDescent="0.35">
      <c r="A13" s="203"/>
      <c r="B13" s="860"/>
      <c r="C13" s="888"/>
      <c r="D13" s="888"/>
      <c r="E13" s="861"/>
      <c r="F13" s="619" t="str">
        <f>IF(VLOOKUP($D$8,'DATI EROGAZIONI'!$A$2:$T$22,12,FALSE)="","",VLOOKUP($D$8,'DATI EROGAZIONI'!$A$2:$T$22,12,FALSE))</f>
        <v/>
      </c>
      <c r="G13" s="619" t="str">
        <f>IF(VLOOKUP($D$8,'DATI EROGAZIONI'!$A$2:$AD$22,24,FALSE)="","",VLOOKUP($D$8,'DATI EROGAZIONI'!$A$2:$AD$22,24,FALSE))</f>
        <v/>
      </c>
      <c r="H13" s="619"/>
      <c r="I13" s="533"/>
      <c r="J13" s="910"/>
      <c r="K13" s="911"/>
      <c r="L13" s="911"/>
      <c r="M13" s="911"/>
      <c r="N13" s="912"/>
      <c r="P13" s="668" t="s">
        <v>347</v>
      </c>
      <c r="Q13" s="661" t="s">
        <v>623</v>
      </c>
      <c r="R13" s="662" t="s">
        <v>631</v>
      </c>
      <c r="S13" s="1001" t="s">
        <v>624</v>
      </c>
      <c r="T13" s="1002"/>
      <c r="U13" s="996" t="s">
        <v>625</v>
      </c>
      <c r="V13" s="996"/>
      <c r="W13" s="662" t="s">
        <v>629</v>
      </c>
      <c r="X13" s="996" t="s">
        <v>630</v>
      </c>
      <c r="Y13" s="996"/>
      <c r="Z13" s="1013"/>
      <c r="AA13" s="634"/>
    </row>
    <row r="14" spans="1:27" ht="15.65" customHeight="1" x14ac:dyDescent="0.35">
      <c r="A14" s="203"/>
      <c r="B14" s="860"/>
      <c r="C14" s="888"/>
      <c r="D14" s="888"/>
      <c r="E14" s="861"/>
      <c r="F14" s="619" t="str">
        <f>IF(VLOOKUP($D$8,'DATI EROGAZIONI'!$A$2:$T$22,13,FALSE)="","",VLOOKUP($D$8,'DATI EROGAZIONI'!$A$2:$T$22,13,FALSE))</f>
        <v/>
      </c>
      <c r="G14" s="619" t="str">
        <f>IF(VLOOKUP($D$8,'DATI EROGAZIONI'!$A$2:$AD$22,25,FALSE)="","",VLOOKUP($D$8,'DATI EROGAZIONI'!$A$2:$AD$22,25,FALSE))</f>
        <v/>
      </c>
      <c r="H14" s="619"/>
      <c r="I14" s="533"/>
      <c r="J14" s="910"/>
      <c r="K14" s="911"/>
      <c r="L14" s="911"/>
      <c r="M14" s="911"/>
      <c r="N14" s="912"/>
      <c r="P14" s="366" t="s">
        <v>351</v>
      </c>
      <c r="Q14" s="659">
        <f>Q7+V7</f>
        <v>0</v>
      </c>
      <c r="R14" s="659">
        <f>R7+W7</f>
        <v>0</v>
      </c>
      <c r="S14" s="970">
        <f t="shared" ref="S14" si="4">Q14-R14</f>
        <v>0</v>
      </c>
      <c r="T14" s="970"/>
      <c r="U14" s="997">
        <f>T7+Z7</f>
        <v>0</v>
      </c>
      <c r="V14" s="997"/>
      <c r="W14" s="667" t="e">
        <f>U14/Q14</f>
        <v>#DIV/0!</v>
      </c>
      <c r="X14" s="1292" t="e">
        <f>IF(W17&gt;=50%, "ok", "ATTENZIONE NON COMPATIBILE CON ART. 3 C.7")</f>
        <v>#DIV/0!</v>
      </c>
      <c r="Y14" s="1292"/>
      <c r="Z14" s="1293"/>
      <c r="AA14" s="634"/>
    </row>
    <row r="15" spans="1:27" ht="15.5" x14ac:dyDescent="0.35">
      <c r="A15" s="203"/>
      <c r="B15" s="860"/>
      <c r="C15" s="888"/>
      <c r="D15" s="888"/>
      <c r="E15" s="861"/>
      <c r="F15" s="619" t="str">
        <f>IF(VLOOKUP($D$8,'DATI EROGAZIONI'!$A$2:$T$22,14,FALSE)="","",VLOOKUP($D$8,'DATI EROGAZIONI'!$A$2:$T$22,14,FALSE))</f>
        <v/>
      </c>
      <c r="G15" s="619" t="str">
        <f>IF(VLOOKUP($D$8,'DATI EROGAZIONI'!$A$2:$AD$22,26,FALSE)="","",VLOOKUP($D$8,'DATI EROGAZIONI'!$A$2:$AD$22,26,FALSE))</f>
        <v/>
      </c>
      <c r="H15" s="619"/>
      <c r="I15" s="533"/>
      <c r="J15" s="910"/>
      <c r="K15" s="911"/>
      <c r="L15" s="911"/>
      <c r="M15" s="911"/>
      <c r="N15" s="912"/>
      <c r="P15" s="367" t="s">
        <v>58</v>
      </c>
      <c r="Q15" s="659">
        <f t="shared" ref="Q15:Q16" si="5">Q8+V8</f>
        <v>0</v>
      </c>
      <c r="R15" s="659">
        <f t="shared" ref="R15:R16" si="6">R8+W8</f>
        <v>0</v>
      </c>
      <c r="S15" s="970">
        <f t="shared" ref="S15:S16" si="7">Q15-R15</f>
        <v>0</v>
      </c>
      <c r="T15" s="970"/>
      <c r="U15" s="997">
        <f t="shared" ref="U15:U16" si="8">T8+Z8</f>
        <v>0</v>
      </c>
      <c r="V15" s="997"/>
      <c r="W15" s="667" t="e">
        <f t="shared" ref="W15:W16" si="9">U15/Q15</f>
        <v>#DIV/0!</v>
      </c>
      <c r="X15" s="1292"/>
      <c r="Y15" s="1292"/>
      <c r="Z15" s="1293"/>
      <c r="AA15" s="634"/>
    </row>
    <row r="16" spans="1:27" ht="16.5" customHeight="1" x14ac:dyDescent="0.35">
      <c r="A16" s="203"/>
      <c r="B16" s="860"/>
      <c r="C16" s="888"/>
      <c r="D16" s="888"/>
      <c r="E16" s="861"/>
      <c r="F16" s="619" t="str">
        <f>IF(VLOOKUP($D$8,'DATI EROGAZIONI'!$A$2:$T$22,14,FALSE)="","",VLOOKUP($D$8,'DATI EROGAZIONI'!$A$2:$T$22,14,FALSE))</f>
        <v/>
      </c>
      <c r="G16" s="619" t="str">
        <f>IF(VLOOKUP($D$8,'DATI EROGAZIONI'!$A$2:$AD$22,27,FALSE)="","",VLOOKUP($D$8,'DATI EROGAZIONI'!$A$2:$AD$22,27,FALSE))</f>
        <v/>
      </c>
      <c r="H16" s="619"/>
      <c r="I16" s="533"/>
      <c r="J16" s="910"/>
      <c r="K16" s="911"/>
      <c r="L16" s="911"/>
      <c r="M16" s="911"/>
      <c r="N16" s="912"/>
      <c r="P16" s="480" t="s">
        <v>80</v>
      </c>
      <c r="Q16" s="659">
        <f t="shared" si="5"/>
        <v>0</v>
      </c>
      <c r="R16" s="659">
        <f t="shared" si="6"/>
        <v>0</v>
      </c>
      <c r="S16" s="970">
        <f t="shared" si="7"/>
        <v>0</v>
      </c>
      <c r="T16" s="970"/>
      <c r="U16" s="997">
        <f t="shared" si="8"/>
        <v>0</v>
      </c>
      <c r="V16" s="997"/>
      <c r="W16" s="667" t="e">
        <f t="shared" si="9"/>
        <v>#DIV/0!</v>
      </c>
      <c r="X16" s="1292"/>
      <c r="Y16" s="1292"/>
      <c r="Z16" s="1293"/>
      <c r="AA16" s="634"/>
    </row>
    <row r="17" spans="1:71" ht="16" thickBot="1" x14ac:dyDescent="0.4">
      <c r="A17" s="203"/>
      <c r="B17" s="860"/>
      <c r="C17" s="888"/>
      <c r="D17" s="888"/>
      <c r="E17" s="861"/>
      <c r="F17" s="619" t="str">
        <f>IF(VLOOKUP($D$8,'DATI EROGAZIONI'!$A$2:$T$22,15,FALSE)="","",VLOOKUP($D$8,'DATI EROGAZIONI'!$A$2:$T$22,15,FALSE))</f>
        <v/>
      </c>
      <c r="G17" s="619" t="str">
        <f>IF(VLOOKUP($D$8,'DATI EROGAZIONI'!$A$2:$AD$22,28,FALSE)="","",VLOOKUP($D$8,'DATI EROGAZIONI'!$A$2:$AD$22,28,FALSE))</f>
        <v/>
      </c>
      <c r="H17" s="619"/>
      <c r="I17" s="533"/>
      <c r="J17" s="910"/>
      <c r="K17" s="911"/>
      <c r="L17" s="911"/>
      <c r="M17" s="911"/>
      <c r="N17" s="912"/>
      <c r="P17" s="666" t="s">
        <v>56</v>
      </c>
      <c r="Q17" s="595">
        <f>SUM(Q14:Q16)</f>
        <v>0</v>
      </c>
      <c r="R17" s="595">
        <f>SUM(R14:R16)</f>
        <v>0</v>
      </c>
      <c r="S17" s="971">
        <f>Q17-R17</f>
        <v>0</v>
      </c>
      <c r="T17" s="971"/>
      <c r="U17" s="971">
        <f>SUM(U14:V16)</f>
        <v>0</v>
      </c>
      <c r="V17" s="971"/>
      <c r="W17" s="669" t="e">
        <f>U17/Q17</f>
        <v>#DIV/0!</v>
      </c>
      <c r="X17" s="1294"/>
      <c r="Y17" s="1294"/>
      <c r="Z17" s="1295"/>
      <c r="AA17" s="634"/>
    </row>
    <row r="18" spans="1:71" ht="16" thickBot="1" x14ac:dyDescent="0.4">
      <c r="A18" s="203"/>
      <c r="B18" s="860"/>
      <c r="C18" s="888"/>
      <c r="D18" s="888"/>
      <c r="E18" s="861"/>
      <c r="F18" s="619" t="str">
        <f>IF(VLOOKUP($D$8,'DATI EROGAZIONI'!$A$2:$T$22,16,FALSE)="","",VLOOKUP($D$8,'DATI EROGAZIONI'!$A$2:$T$22,16,FALSE))</f>
        <v/>
      </c>
      <c r="G18" s="619" t="str">
        <f>IF(VLOOKUP($D$8,'DATI EROGAZIONI'!$A$2:$AD$22,29,FALSE)="","",VLOOKUP($D$8,'DATI EROGAZIONI'!$A$2:$AD$22,29,FALSE))</f>
        <v/>
      </c>
      <c r="H18" s="619"/>
      <c r="I18" s="533"/>
      <c r="J18" s="910"/>
      <c r="K18" s="911"/>
      <c r="L18" s="911"/>
      <c r="M18" s="911"/>
      <c r="N18" s="912"/>
      <c r="O18" s="617"/>
      <c r="P18" s="660"/>
      <c r="Q18" s="372"/>
      <c r="R18" s="372"/>
      <c r="S18" s="372"/>
      <c r="T18" s="372"/>
      <c r="U18" s="372"/>
      <c r="V18" s="372"/>
      <c r="W18" s="372"/>
      <c r="X18" s="372"/>
      <c r="Y18" s="372"/>
      <c r="Z18" s="418"/>
      <c r="AA18" s="634"/>
    </row>
    <row r="19" spans="1:71" ht="15.5" x14ac:dyDescent="0.35">
      <c r="A19" s="203"/>
      <c r="B19" s="860"/>
      <c r="C19" s="888"/>
      <c r="D19" s="888"/>
      <c r="E19" s="861"/>
      <c r="F19" s="619" t="str">
        <f>IF(VLOOKUP($D$8,'DATI EROGAZIONI'!$A$2:$T$22,17,FALSE)="","",VLOOKUP($D$8,'DATI EROGAZIONI'!$A$2:$T$22,17,FALSE))</f>
        <v/>
      </c>
      <c r="G19" s="619" t="str">
        <f>IF(VLOOKUP($D$8,'DATI EROGAZIONI'!$A$2:$AD$22,30,FALSE)="","",VLOOKUP($D$8,'DATI EROGAZIONI'!$A$2:$AD$22,30,FALSE))</f>
        <v/>
      </c>
      <c r="H19" s="619"/>
      <c r="I19" s="533"/>
      <c r="J19" s="910"/>
      <c r="K19" s="911"/>
      <c r="L19" s="911"/>
      <c r="M19" s="911"/>
      <c r="N19" s="912"/>
      <c r="P19" s="1014" t="s">
        <v>352</v>
      </c>
      <c r="Q19" s="1015"/>
      <c r="R19" s="1015"/>
      <c r="S19" s="1015"/>
      <c r="T19" s="1015"/>
      <c r="U19" s="1015"/>
      <c r="V19" s="1015"/>
      <c r="W19" s="1015"/>
      <c r="X19" s="1015"/>
      <c r="Y19" s="1015"/>
      <c r="Z19" s="1016"/>
      <c r="AA19" s="634"/>
    </row>
    <row r="20" spans="1:71" ht="15.5" x14ac:dyDescent="0.35">
      <c r="A20" s="203"/>
      <c r="B20" s="860"/>
      <c r="C20" s="888"/>
      <c r="D20" s="888"/>
      <c r="E20" s="861"/>
      <c r="F20" s="619" t="str">
        <f>IF(VLOOKUP($D$8,'DATI EROGAZIONI'!$A$2:$T$22,18,FALSE)="","",VLOOKUP($D$8,'DATI EROGAZIONI'!$A$2:$T$22,18,FALSE))</f>
        <v/>
      </c>
      <c r="G20" s="619" t="str">
        <f>IF(VLOOKUP($D$8,'DATI EROGAZIONI'!$A$2:$AE$22,31,FALSE)="","",VLOOKUP($D$8,'DATI EROGAZIONI'!$A$2:$AE$22,31,FALSE))</f>
        <v/>
      </c>
      <c r="H20" s="619"/>
      <c r="I20" s="533"/>
      <c r="J20" s="910"/>
      <c r="K20" s="911"/>
      <c r="L20" s="911"/>
      <c r="M20" s="911"/>
      <c r="N20" s="912"/>
      <c r="P20" s="1003" t="s">
        <v>348</v>
      </c>
      <c r="Q20" s="1004"/>
      <c r="R20" s="1004"/>
      <c r="S20" s="1004" t="s">
        <v>349</v>
      </c>
      <c r="T20" s="1004"/>
      <c r="U20" s="1004"/>
      <c r="V20" s="1004"/>
      <c r="W20" s="1004"/>
      <c r="X20" s="1011" t="s">
        <v>353</v>
      </c>
      <c r="Y20" s="1011"/>
      <c r="Z20" s="1012"/>
      <c r="AA20" s="634"/>
    </row>
    <row r="21" spans="1:71" ht="25" x14ac:dyDescent="0.35">
      <c r="A21" s="203"/>
      <c r="B21" s="860"/>
      <c r="C21" s="888"/>
      <c r="D21" s="888"/>
      <c r="E21" s="861"/>
      <c r="F21" s="619" t="str">
        <f>IF(VLOOKUP($D$8,'DATI EROGAZIONI'!$A$2:$T$22,19,FALSE)="","",VLOOKUP($D$8,'DATI EROGAZIONI'!$A$2:$T$22,19,FALSE))</f>
        <v/>
      </c>
      <c r="G21" s="619"/>
      <c r="H21" s="619"/>
      <c r="I21" s="533"/>
      <c r="J21" s="910"/>
      <c r="K21" s="911"/>
      <c r="L21" s="911"/>
      <c r="M21" s="911"/>
      <c r="N21" s="912"/>
      <c r="P21" s="672" t="s">
        <v>623</v>
      </c>
      <c r="Q21" s="661" t="s">
        <v>632</v>
      </c>
      <c r="R21" s="661" t="s">
        <v>624</v>
      </c>
      <c r="S21" s="992" t="s">
        <v>623</v>
      </c>
      <c r="T21" s="992"/>
      <c r="U21" s="992"/>
      <c r="V21" s="661" t="s">
        <v>632</v>
      </c>
      <c r="W21" s="671" t="s">
        <v>624</v>
      </c>
      <c r="X21" s="662" t="s">
        <v>633</v>
      </c>
      <c r="Y21" s="661" t="s">
        <v>632</v>
      </c>
      <c r="Z21" s="673" t="s">
        <v>624</v>
      </c>
      <c r="AA21" s="634"/>
    </row>
    <row r="22" spans="1:71" ht="16" thickBot="1" x14ac:dyDescent="0.4">
      <c r="A22" s="203"/>
      <c r="B22" s="862"/>
      <c r="C22" s="889"/>
      <c r="D22" s="889"/>
      <c r="E22" s="863"/>
      <c r="F22" s="619" t="str">
        <f>IF(VLOOKUP($D$8,'DATI EROGAZIONI'!$A$2:$AD$22,20,FALSE)="","",VLOOKUP($D$8,'DATI EROGAZIONI'!$A$2:$AD$22,20,FALSE))</f>
        <v/>
      </c>
      <c r="G22" s="619"/>
      <c r="H22" s="619"/>
      <c r="I22" s="533"/>
      <c r="J22" s="913"/>
      <c r="K22" s="914"/>
      <c r="L22" s="914"/>
      <c r="M22" s="914"/>
      <c r="N22" s="915"/>
      <c r="P22" s="674">
        <f>'piano inv.riconvers.'!M61</f>
        <v>0</v>
      </c>
      <c r="Q22" s="675">
        <f>'rend_riconversione-sub'!E13</f>
        <v>0</v>
      </c>
      <c r="R22" s="664">
        <f>P22-Q22</f>
        <v>0</v>
      </c>
      <c r="S22" s="993">
        <f>'piano inv.riconvers.'!M98</f>
        <v>0</v>
      </c>
      <c r="T22" s="993"/>
      <c r="U22" s="993"/>
      <c r="V22" s="664">
        <f>'rend_riconversione-extraurb'!E13</f>
        <v>0</v>
      </c>
      <c r="W22" s="664">
        <f>S22-V22</f>
        <v>0</v>
      </c>
      <c r="X22" s="664">
        <f>P22+S22</f>
        <v>0</v>
      </c>
      <c r="Y22" s="664">
        <f t="shared" ref="Y22:Z22" si="10">Q22+T22</f>
        <v>0</v>
      </c>
      <c r="Z22" s="665">
        <f t="shared" si="10"/>
        <v>0</v>
      </c>
      <c r="AA22" s="634"/>
    </row>
    <row r="23" spans="1:71" s="1299" customFormat="1" ht="35.25" customHeight="1" thickBot="1" x14ac:dyDescent="0.4">
      <c r="A23" s="1286"/>
      <c r="B23" s="1296"/>
      <c r="C23" s="193"/>
      <c r="D23" s="62"/>
      <c r="E23" s="62"/>
      <c r="F23" s="627"/>
      <c r="G23" s="627"/>
      <c r="H23" s="1297"/>
      <c r="I23" s="1297"/>
      <c r="J23" s="1297"/>
      <c r="K23" s="1298"/>
      <c r="L23" s="1298"/>
      <c r="AA23" s="1300"/>
    </row>
    <row r="24" spans="1:71" s="1302" customFormat="1" ht="17.5" x14ac:dyDescent="0.35">
      <c r="A24" s="1301"/>
      <c r="B24" s="712" t="s">
        <v>655</v>
      </c>
      <c r="C24" s="713"/>
      <c r="D24" s="713"/>
      <c r="E24" s="713"/>
      <c r="F24" s="713"/>
      <c r="G24" s="713"/>
      <c r="H24" s="714"/>
      <c r="I24" s="1299"/>
      <c r="J24" s="961" t="s">
        <v>354</v>
      </c>
      <c r="K24" s="962"/>
      <c r="L24" s="962"/>
      <c r="M24" s="962"/>
      <c r="N24" s="963"/>
      <c r="O24" s="1299"/>
      <c r="P24" s="961" t="s">
        <v>355</v>
      </c>
      <c r="Q24" s="962"/>
      <c r="R24" s="962"/>
      <c r="S24" s="962"/>
      <c r="T24" s="963"/>
      <c r="U24" s="1299"/>
      <c r="V24" s="961" t="s">
        <v>356</v>
      </c>
      <c r="W24" s="962"/>
      <c r="X24" s="962"/>
      <c r="Y24" s="962"/>
      <c r="Z24" s="963"/>
      <c r="AA24" s="1300"/>
      <c r="AB24" s="1299"/>
      <c r="AC24" s="1299"/>
      <c r="AD24" s="1299"/>
      <c r="AE24" s="1299"/>
      <c r="AF24" s="1299"/>
      <c r="AG24" s="1299"/>
      <c r="AH24" s="1299"/>
      <c r="AI24" s="1299"/>
      <c r="AJ24" s="1299"/>
      <c r="AK24" s="1299"/>
      <c r="AL24" s="1299"/>
      <c r="AM24" s="1299"/>
      <c r="AN24" s="1299"/>
      <c r="AO24" s="1299"/>
      <c r="AP24" s="1299"/>
      <c r="AQ24" s="1299"/>
      <c r="AR24" s="1299"/>
      <c r="AS24" s="1299"/>
      <c r="AT24" s="1299"/>
      <c r="AU24" s="1299"/>
      <c r="AV24" s="1299"/>
      <c r="AW24" s="1299"/>
      <c r="AX24" s="1299"/>
      <c r="AY24" s="1299"/>
      <c r="AZ24" s="1299"/>
      <c r="BA24" s="1299"/>
      <c r="BB24" s="1299"/>
      <c r="BC24" s="1299"/>
      <c r="BD24" s="1299"/>
      <c r="BE24" s="1299"/>
      <c r="BF24" s="1299"/>
      <c r="BG24" s="1299"/>
      <c r="BH24" s="1299"/>
      <c r="BI24" s="1299"/>
      <c r="BJ24" s="1299"/>
      <c r="BK24" s="1299"/>
      <c r="BL24" s="1299"/>
      <c r="BM24" s="1299"/>
      <c r="BN24" s="1299"/>
      <c r="BO24" s="1299"/>
      <c r="BP24" s="1299"/>
      <c r="BQ24" s="1299"/>
      <c r="BR24" s="1299"/>
      <c r="BS24" s="1299"/>
    </row>
    <row r="25" spans="1:71" s="1302" customFormat="1" ht="17.5" x14ac:dyDescent="0.35">
      <c r="A25" s="1301"/>
      <c r="B25" s="715"/>
      <c r="C25" s="716"/>
      <c r="D25" s="716"/>
      <c r="E25" s="716"/>
      <c r="F25" s="716"/>
      <c r="G25" s="716"/>
      <c r="H25" s="717"/>
      <c r="I25" s="1299"/>
      <c r="J25" s="964"/>
      <c r="K25" s="965"/>
      <c r="L25" s="965"/>
      <c r="M25" s="965"/>
      <c r="N25" s="966"/>
      <c r="O25" s="1299"/>
      <c r="P25" s="964"/>
      <c r="Q25" s="965"/>
      <c r="R25" s="965"/>
      <c r="S25" s="965"/>
      <c r="T25" s="966"/>
      <c r="U25" s="1299"/>
      <c r="V25" s="964"/>
      <c r="W25" s="965"/>
      <c r="X25" s="965"/>
      <c r="Y25" s="965"/>
      <c r="Z25" s="966"/>
      <c r="AA25" s="1300"/>
      <c r="AB25" s="1299"/>
      <c r="AC25" s="1299"/>
      <c r="AD25" s="1299"/>
      <c r="AE25" s="1299"/>
      <c r="AF25" s="1299"/>
      <c r="AG25" s="1299"/>
      <c r="AH25" s="1299"/>
      <c r="AI25" s="1299"/>
      <c r="AJ25" s="1299"/>
      <c r="AK25" s="1299"/>
      <c r="AL25" s="1299"/>
      <c r="AM25" s="1299"/>
      <c r="AN25" s="1299"/>
      <c r="AO25" s="1299"/>
      <c r="AP25" s="1299"/>
      <c r="AQ25" s="1299"/>
      <c r="AR25" s="1299"/>
      <c r="AS25" s="1299"/>
      <c r="AT25" s="1299"/>
      <c r="AU25" s="1299"/>
      <c r="AV25" s="1299"/>
      <c r="AW25" s="1299"/>
      <c r="AX25" s="1299"/>
      <c r="AY25" s="1299"/>
      <c r="AZ25" s="1299"/>
      <c r="BA25" s="1299"/>
      <c r="BB25" s="1299"/>
      <c r="BC25" s="1299"/>
      <c r="BD25" s="1299"/>
      <c r="BE25" s="1299"/>
      <c r="BF25" s="1299"/>
      <c r="BG25" s="1299"/>
      <c r="BH25" s="1299"/>
      <c r="BI25" s="1299"/>
      <c r="BJ25" s="1299"/>
      <c r="BK25" s="1299"/>
      <c r="BL25" s="1299"/>
      <c r="BM25" s="1299"/>
      <c r="BN25" s="1299"/>
      <c r="BO25" s="1299"/>
      <c r="BP25" s="1299"/>
      <c r="BQ25" s="1299"/>
      <c r="BR25" s="1299"/>
      <c r="BS25" s="1299"/>
    </row>
    <row r="26" spans="1:71" s="1302" customFormat="1" ht="17.5" x14ac:dyDescent="0.35">
      <c r="A26" s="1301"/>
      <c r="B26" s="613">
        <v>2022</v>
      </c>
      <c r="C26" s="614">
        <v>2023</v>
      </c>
      <c r="D26" s="942">
        <v>2024</v>
      </c>
      <c r="E26" s="943"/>
      <c r="F26" s="614">
        <v>2025</v>
      </c>
      <c r="G26" s="614">
        <v>2026</v>
      </c>
      <c r="H26" s="368" t="s">
        <v>29</v>
      </c>
      <c r="I26" s="1299"/>
      <c r="J26" s="964"/>
      <c r="K26" s="965"/>
      <c r="L26" s="965"/>
      <c r="M26" s="965"/>
      <c r="N26" s="966"/>
      <c r="O26" s="1299"/>
      <c r="P26" s="964"/>
      <c r="Q26" s="965"/>
      <c r="R26" s="965"/>
      <c r="S26" s="965"/>
      <c r="T26" s="966"/>
      <c r="U26" s="1299"/>
      <c r="V26" s="964"/>
      <c r="W26" s="965"/>
      <c r="X26" s="965"/>
      <c r="Y26" s="965"/>
      <c r="Z26" s="966"/>
      <c r="AA26" s="1300"/>
      <c r="AB26" s="1299"/>
      <c r="AC26" s="1299"/>
      <c r="AD26" s="1299"/>
      <c r="AE26" s="1299"/>
      <c r="AF26" s="1299"/>
      <c r="AG26" s="1299"/>
      <c r="AH26" s="1299"/>
      <c r="AI26" s="1299"/>
      <c r="AJ26" s="1299"/>
      <c r="AK26" s="1299"/>
      <c r="AL26" s="1299"/>
      <c r="AM26" s="1299"/>
      <c r="AN26" s="1299"/>
      <c r="AO26" s="1299"/>
      <c r="AP26" s="1299"/>
      <c r="AQ26" s="1299"/>
      <c r="AR26" s="1299"/>
      <c r="AS26" s="1299"/>
      <c r="AT26" s="1299"/>
      <c r="AU26" s="1299"/>
      <c r="AV26" s="1299"/>
      <c r="AW26" s="1299"/>
      <c r="AX26" s="1299"/>
      <c r="AY26" s="1299"/>
      <c r="AZ26" s="1299"/>
      <c r="BA26" s="1299"/>
      <c r="BB26" s="1299"/>
      <c r="BC26" s="1299"/>
      <c r="BD26" s="1299"/>
      <c r="BE26" s="1299"/>
      <c r="BF26" s="1299"/>
      <c r="BG26" s="1299"/>
      <c r="BH26" s="1299"/>
      <c r="BI26" s="1299"/>
      <c r="BJ26" s="1299"/>
      <c r="BK26" s="1299"/>
      <c r="BL26" s="1299"/>
      <c r="BM26" s="1299"/>
      <c r="BN26" s="1299"/>
      <c r="BO26" s="1299"/>
      <c r="BP26" s="1299"/>
      <c r="BQ26" s="1299"/>
      <c r="BR26" s="1299"/>
      <c r="BS26" s="1299"/>
    </row>
    <row r="27" spans="1:71" ht="37.5" x14ac:dyDescent="0.35">
      <c r="A27" s="1288"/>
      <c r="B27" s="369" t="s">
        <v>29</v>
      </c>
      <c r="C27" s="370" t="s">
        <v>29</v>
      </c>
      <c r="D27" s="944" t="s">
        <v>29</v>
      </c>
      <c r="E27" s="945"/>
      <c r="F27" s="370" t="s">
        <v>29</v>
      </c>
      <c r="G27" s="370" t="s">
        <v>29</v>
      </c>
      <c r="H27" s="371" t="s">
        <v>29</v>
      </c>
      <c r="J27" s="465" t="s">
        <v>347</v>
      </c>
      <c r="K27" s="479" t="s">
        <v>357</v>
      </c>
      <c r="L27" s="902" t="s">
        <v>358</v>
      </c>
      <c r="M27" s="902"/>
      <c r="N27" s="486" t="s">
        <v>359</v>
      </c>
      <c r="P27" s="465" t="s">
        <v>347</v>
      </c>
      <c r="Q27" s="574" t="s">
        <v>357</v>
      </c>
      <c r="R27" s="935" t="s">
        <v>358</v>
      </c>
      <c r="S27" s="936"/>
      <c r="T27" s="574" t="s">
        <v>359</v>
      </c>
      <c r="V27" s="465" t="s">
        <v>347</v>
      </c>
      <c r="W27" s="574" t="s">
        <v>357</v>
      </c>
      <c r="X27" s="935" t="s">
        <v>358</v>
      </c>
      <c r="Y27" s="936"/>
      <c r="Z27" s="575" t="s">
        <v>359</v>
      </c>
      <c r="AA27" s="634"/>
    </row>
    <row r="28" spans="1:71" s="1299" customFormat="1" ht="18" thickBot="1" x14ac:dyDescent="0.4">
      <c r="A28" s="1303"/>
      <c r="B28" s="1304">
        <f>VLOOKUP(D8,'DATI EROGAZIONI'!A2:I22,2, FALSE)</f>
        <v>3256686</v>
      </c>
      <c r="C28" s="478">
        <f>VLOOKUP(D8,'DATI EROGAZIONI'!A2:I22,3, FALSE)</f>
        <v>4232853</v>
      </c>
      <c r="D28" s="978">
        <f>VLOOKUP(D8,'DATI EROGAZIONI'!A1:I22,4,FALSE)</f>
        <v>0</v>
      </c>
      <c r="E28" s="979"/>
      <c r="F28" s="478">
        <f>VLOOKUP(D8,'DATI EROGAZIONI'!A2:I22,5,FALSE)</f>
        <v>0</v>
      </c>
      <c r="G28" s="478">
        <f>VLOOKUP(D8,'DATI EROGAZIONI'!A2:I22,6,FALSE)</f>
        <v>0</v>
      </c>
      <c r="H28" s="573">
        <f>SUM(G28+F28+D28+C28+B28)</f>
        <v>7489539</v>
      </c>
      <c r="J28" s="366" t="s">
        <v>351</v>
      </c>
      <c r="K28" s="476">
        <f>Q28+W28</f>
        <v>0</v>
      </c>
      <c r="L28" s="906">
        <f>R28+X28</f>
        <v>0</v>
      </c>
      <c r="M28" s="906"/>
      <c r="N28" s="487">
        <f>K28-L28</f>
        <v>0</v>
      </c>
      <c r="P28" s="366" t="s">
        <v>351</v>
      </c>
      <c r="Q28" s="475">
        <f>'sub_Urbano.Piano inv. forn'!T72</f>
        <v>0</v>
      </c>
      <c r="R28" s="938">
        <f>'sub-urbano REND FORN_ metano'!O10</f>
        <v>0</v>
      </c>
      <c r="S28" s="938"/>
      <c r="T28" s="571">
        <f>Q28-R28</f>
        <v>0</v>
      </c>
      <c r="V28" s="366" t="s">
        <v>351</v>
      </c>
      <c r="W28" s="475">
        <f>'EXTRAUrbano.Piano inv. forn '!T71</f>
        <v>0</v>
      </c>
      <c r="X28" s="916">
        <f>'extraurbano REND FORN_ metano'!O10</f>
        <v>0</v>
      </c>
      <c r="Y28" s="916"/>
      <c r="Z28" s="487">
        <f>W28-X28</f>
        <v>0</v>
      </c>
      <c r="AA28" s="1300"/>
    </row>
    <row r="29" spans="1:71" s="1299" customFormat="1" ht="18.75" customHeight="1" thickBot="1" x14ac:dyDescent="0.4">
      <c r="A29" s="1303"/>
      <c r="B29" s="1305"/>
      <c r="C29" s="620"/>
      <c r="D29" s="620"/>
      <c r="E29" s="620"/>
      <c r="F29" s="1306"/>
      <c r="G29" s="1306"/>
      <c r="H29" s="1307"/>
      <c r="J29" s="367" t="s">
        <v>58</v>
      </c>
      <c r="K29" s="476">
        <f>Q29+W29</f>
        <v>0</v>
      </c>
      <c r="L29" s="906">
        <f t="shared" ref="L29:L30" si="11">R29+X29</f>
        <v>0</v>
      </c>
      <c r="M29" s="906"/>
      <c r="N29" s="487">
        <f t="shared" ref="N29:N30" si="12">K29-L29</f>
        <v>0</v>
      </c>
      <c r="P29" s="367" t="s">
        <v>58</v>
      </c>
      <c r="Q29" s="475">
        <f>'sub_Urbano.Piano inv. forn'!T109</f>
        <v>0</v>
      </c>
      <c r="R29" s="916">
        <f>'sub_urbano REND_FORN_ ele '!O10</f>
        <v>0</v>
      </c>
      <c r="S29" s="916"/>
      <c r="T29" s="571">
        <f>Q29-R29</f>
        <v>0</v>
      </c>
      <c r="V29" s="367" t="s">
        <v>58</v>
      </c>
      <c r="W29" s="475">
        <f>'EXTRAUrbano.Piano inv. forn '!T109</f>
        <v>0</v>
      </c>
      <c r="X29" s="916">
        <f>'extraurbano REND FORN_ elett'!O10</f>
        <v>0</v>
      </c>
      <c r="Y29" s="916"/>
      <c r="Z29" s="487">
        <f t="shared" ref="Z29:Z31" si="13">W29-X29</f>
        <v>0</v>
      </c>
      <c r="AA29" s="1300"/>
    </row>
    <row r="30" spans="1:71" s="1299" customFormat="1" ht="18.75" customHeight="1" x14ac:dyDescent="0.35">
      <c r="A30" s="1303"/>
      <c r="B30" s="923" t="s">
        <v>635</v>
      </c>
      <c r="C30" s="924"/>
      <c r="D30" s="924"/>
      <c r="E30" s="924"/>
      <c r="F30" s="925"/>
      <c r="G30" s="1308">
        <f>VLOOKUP(D8,'DATI EROGAZIONI'!A38:B58,2,FALSE)</f>
        <v>0</v>
      </c>
      <c r="H30" s="1309"/>
      <c r="J30" s="480" t="s">
        <v>80</v>
      </c>
      <c r="K30" s="476">
        <f>Q30+W30</f>
        <v>0</v>
      </c>
      <c r="L30" s="906">
        <f t="shared" si="11"/>
        <v>0</v>
      </c>
      <c r="M30" s="906"/>
      <c r="N30" s="487">
        <f t="shared" si="12"/>
        <v>0</v>
      </c>
      <c r="P30" s="480" t="s">
        <v>80</v>
      </c>
      <c r="Q30" s="475">
        <f>'sub_Urbano.Piano inv. forn'!T147</f>
        <v>0</v>
      </c>
      <c r="R30" s="916">
        <f>'suburb.REND_FORN_ idrogeno'!O10</f>
        <v>0</v>
      </c>
      <c r="S30" s="916"/>
      <c r="T30" s="571">
        <f>Q30-R30</f>
        <v>0</v>
      </c>
      <c r="V30" s="480" t="s">
        <v>80</v>
      </c>
      <c r="W30" s="475">
        <f>'EXTRAUrbano.Piano inv. forn '!T146</f>
        <v>0</v>
      </c>
      <c r="X30" s="916">
        <f>'eXTRAurbanoREND_FORN_ idrogeno'!O10</f>
        <v>0</v>
      </c>
      <c r="Y30" s="916"/>
      <c r="Z30" s="487">
        <f t="shared" si="13"/>
        <v>0</v>
      </c>
      <c r="AA30" s="1300"/>
    </row>
    <row r="31" spans="1:71" s="1299" customFormat="1" ht="18.75" customHeight="1" thickBot="1" x14ac:dyDescent="0.4">
      <c r="A31" s="1303"/>
      <c r="B31" s="920" t="s">
        <v>636</v>
      </c>
      <c r="C31" s="921"/>
      <c r="D31" s="921"/>
      <c r="E31" s="921"/>
      <c r="F31" s="922"/>
      <c r="G31" s="1310">
        <f>K40+K44</f>
        <v>0</v>
      </c>
      <c r="H31" s="1311"/>
      <c r="J31" s="477" t="s">
        <v>361</v>
      </c>
      <c r="K31" s="478">
        <f>SUM(K28:K30)</f>
        <v>0</v>
      </c>
      <c r="L31" s="937">
        <f>SUM(L28:M30)</f>
        <v>0</v>
      </c>
      <c r="M31" s="937"/>
      <c r="N31" s="488">
        <f>K31-L31</f>
        <v>0</v>
      </c>
      <c r="P31" s="477" t="s">
        <v>362</v>
      </c>
      <c r="Q31" s="478">
        <f>SUM(Q28:Q30)</f>
        <v>0</v>
      </c>
      <c r="R31" s="937">
        <f>SUM(R28:S30)</f>
        <v>0</v>
      </c>
      <c r="S31" s="937"/>
      <c r="T31" s="488">
        <f>Q31-R31</f>
        <v>0</v>
      </c>
      <c r="V31" s="477" t="s">
        <v>363</v>
      </c>
      <c r="W31" s="478">
        <f>SUM(W28:W30)</f>
        <v>0</v>
      </c>
      <c r="X31" s="937">
        <f>SUM(X28:Y30)</f>
        <v>0</v>
      </c>
      <c r="Y31" s="937"/>
      <c r="Z31" s="572">
        <f t="shared" si="13"/>
        <v>0</v>
      </c>
      <c r="AA31" s="1300"/>
    </row>
    <row r="32" spans="1:71" s="1316" customFormat="1" ht="21" customHeight="1" thickBot="1" x14ac:dyDescent="0.35">
      <c r="A32" s="1312"/>
      <c r="B32" s="1305"/>
      <c r="C32" s="620"/>
      <c r="D32" s="1313"/>
      <c r="E32" s="1313"/>
      <c r="F32" s="1314"/>
      <c r="G32" s="1314"/>
      <c r="H32" s="1315"/>
      <c r="J32" s="1317"/>
      <c r="K32" s="1317"/>
      <c r="L32" s="1318"/>
      <c r="M32" s="1319"/>
      <c r="N32" s="1320"/>
      <c r="P32" s="1317"/>
      <c r="Q32" s="1317"/>
      <c r="R32" s="1318"/>
      <c r="S32" s="1319"/>
      <c r="T32" s="1320"/>
      <c r="V32" s="1317"/>
      <c r="W32" s="1317"/>
      <c r="X32" s="1318"/>
      <c r="Y32" s="1319"/>
      <c r="Z32" s="1320"/>
      <c r="AA32" s="1321"/>
    </row>
    <row r="33" spans="1:27" s="1323" customFormat="1" ht="18" thickBot="1" x14ac:dyDescent="0.35">
      <c r="A33" s="1322"/>
      <c r="B33" s="939" t="s">
        <v>360</v>
      </c>
      <c r="C33" s="940"/>
      <c r="D33" s="940"/>
      <c r="E33" s="940"/>
      <c r="F33" s="941"/>
      <c r="G33" s="1308">
        <f>VLOOKUP(D8,'DATI EROGAZIONI'!A1:I22,8,FALSE)</f>
        <v>6291086.8000000007</v>
      </c>
      <c r="H33" s="1309"/>
      <c r="J33" s="961" t="s">
        <v>365</v>
      </c>
      <c r="K33" s="962"/>
      <c r="L33" s="962"/>
      <c r="M33" s="962"/>
      <c r="N33" s="963"/>
      <c r="P33" s="961" t="s">
        <v>366</v>
      </c>
      <c r="Q33" s="962"/>
      <c r="R33" s="962"/>
      <c r="S33" s="962"/>
      <c r="T33" s="963"/>
      <c r="V33" s="961" t="s">
        <v>367</v>
      </c>
      <c r="W33" s="962"/>
      <c r="X33" s="962"/>
      <c r="Y33" s="962"/>
      <c r="Z33" s="963"/>
      <c r="AA33" s="1324"/>
    </row>
    <row r="34" spans="1:27" s="1323" customFormat="1" ht="35.15" customHeight="1" thickBot="1" x14ac:dyDescent="0.35">
      <c r="A34" s="1322"/>
      <c r="B34" s="955" t="s">
        <v>364</v>
      </c>
      <c r="C34" s="956"/>
      <c r="D34" s="956"/>
      <c r="E34" s="956"/>
      <c r="F34" s="957"/>
      <c r="G34" s="1325">
        <f>L40+L44</f>
        <v>0</v>
      </c>
      <c r="H34" s="1326"/>
      <c r="I34" s="202"/>
      <c r="J34" s="465" t="s">
        <v>347</v>
      </c>
      <c r="K34" s="574" t="s">
        <v>357</v>
      </c>
      <c r="L34" s="935" t="s">
        <v>358</v>
      </c>
      <c r="M34" s="936"/>
      <c r="N34" s="574" t="s">
        <v>359</v>
      </c>
      <c r="P34" s="465" t="s">
        <v>347</v>
      </c>
      <c r="Q34" s="574" t="s">
        <v>357</v>
      </c>
      <c r="R34" s="935" t="s">
        <v>358</v>
      </c>
      <c r="S34" s="936"/>
      <c r="T34" s="574" t="s">
        <v>359</v>
      </c>
      <c r="V34" s="465" t="s">
        <v>347</v>
      </c>
      <c r="W34" s="574" t="s">
        <v>357</v>
      </c>
      <c r="X34" s="935" t="s">
        <v>358</v>
      </c>
      <c r="Y34" s="936"/>
      <c r="Z34" s="574" t="s">
        <v>359</v>
      </c>
      <c r="AA34" s="1324"/>
    </row>
    <row r="35" spans="1:27" s="1316" customFormat="1" ht="19.5" customHeight="1" thickBot="1" x14ac:dyDescent="0.35">
      <c r="A35" s="1312"/>
      <c r="B35" s="955" t="s">
        <v>368</v>
      </c>
      <c r="C35" s="956"/>
      <c r="D35" s="956"/>
      <c r="E35" s="956"/>
      <c r="F35" s="957"/>
      <c r="G35" s="1327"/>
      <c r="H35" s="1328"/>
      <c r="J35" s="366" t="s">
        <v>351</v>
      </c>
      <c r="K35" s="476">
        <f>Q35+W35</f>
        <v>0</v>
      </c>
      <c r="L35" s="906">
        <f>R35+X35</f>
        <v>0</v>
      </c>
      <c r="M35" s="906"/>
      <c r="N35" s="487">
        <f>K35-L35</f>
        <v>0</v>
      </c>
      <c r="P35" s="366" t="s">
        <v>351</v>
      </c>
      <c r="Q35" s="616">
        <f>'sub_urbano_PIANO_INV-INFR'!I57</f>
        <v>0</v>
      </c>
      <c r="R35" s="976">
        <f>'suburbano rend_infr_met'!P9</f>
        <v>0</v>
      </c>
      <c r="S35" s="977"/>
      <c r="T35" s="484">
        <f>Q35-R35</f>
        <v>0</v>
      </c>
      <c r="V35" s="366" t="s">
        <v>351</v>
      </c>
      <c r="W35" s="475">
        <f>'EXTRA-urbano_PIANO_INV-INFR '!G56</f>
        <v>0</v>
      </c>
      <c r="X35" s="916">
        <f>'EXTRAurbano rend_infr_met '!P9</f>
        <v>0</v>
      </c>
      <c r="Y35" s="916"/>
      <c r="Z35" s="487">
        <f>W35-X35</f>
        <v>0</v>
      </c>
      <c r="AA35" s="1321"/>
    </row>
    <row r="36" spans="1:27" s="1316" customFormat="1" ht="19.5" customHeight="1" thickBot="1" x14ac:dyDescent="0.35">
      <c r="A36" s="1312"/>
      <c r="B36" s="1329"/>
      <c r="J36" s="367" t="s">
        <v>58</v>
      </c>
      <c r="K36" s="476">
        <f>Q36+W36</f>
        <v>0</v>
      </c>
      <c r="L36" s="906">
        <f t="shared" ref="L36:L37" si="14">R36+X36</f>
        <v>0</v>
      </c>
      <c r="M36" s="906"/>
      <c r="N36" s="487">
        <f t="shared" ref="N36:N37" si="15">K36-L36</f>
        <v>0</v>
      </c>
      <c r="P36" s="367" t="s">
        <v>58</v>
      </c>
      <c r="Q36" s="475">
        <f>'sub_urbano_PIANO_INV-INFR'!I84</f>
        <v>0</v>
      </c>
      <c r="R36" s="976">
        <f>'SUBurbano rend_infr_elet'!P9</f>
        <v>0</v>
      </c>
      <c r="S36" s="977"/>
      <c r="T36" s="484">
        <f>Q36-R36</f>
        <v>0</v>
      </c>
      <c r="V36" s="367" t="s">
        <v>58</v>
      </c>
      <c r="W36" s="475">
        <f>'EXTRA-urbano_PIANO_INV-INFR '!G83</f>
        <v>0</v>
      </c>
      <c r="X36" s="916">
        <f>'extraurbano REND FORN_ elett'!O10</f>
        <v>0</v>
      </c>
      <c r="Y36" s="916"/>
      <c r="Z36" s="487">
        <f t="shared" ref="Z36:Z37" si="16">W36-X36</f>
        <v>0</v>
      </c>
      <c r="AA36" s="1321"/>
    </row>
    <row r="37" spans="1:27" s="1316" customFormat="1" ht="15.75" customHeight="1" thickBot="1" x14ac:dyDescent="0.35">
      <c r="A37" s="1330"/>
      <c r="B37" s="917" t="s">
        <v>369</v>
      </c>
      <c r="C37" s="918"/>
      <c r="D37" s="918"/>
      <c r="E37" s="918"/>
      <c r="F37" s="919"/>
      <c r="G37" s="1331">
        <f>H28-G33-G35</f>
        <v>1198452.1999999993</v>
      </c>
      <c r="H37" s="1326"/>
      <c r="J37" s="480" t="s">
        <v>80</v>
      </c>
      <c r="K37" s="476">
        <f>Q37+W37</f>
        <v>0</v>
      </c>
      <c r="L37" s="906">
        <f t="shared" si="14"/>
        <v>0</v>
      </c>
      <c r="M37" s="906"/>
      <c r="N37" s="487">
        <f t="shared" si="15"/>
        <v>0</v>
      </c>
      <c r="P37" s="480" t="s">
        <v>80</v>
      </c>
      <c r="Q37" s="475">
        <f>'sub_urbano_PIANO_INV-INFR'!I110</f>
        <v>0</v>
      </c>
      <c r="R37" s="976">
        <f>'suburbano rend_infr_idrogeno'!P9</f>
        <v>0</v>
      </c>
      <c r="S37" s="977"/>
      <c r="T37" s="484">
        <f>Q37-R37</f>
        <v>0</v>
      </c>
      <c r="V37" s="480" t="s">
        <v>80</v>
      </c>
      <c r="W37" s="475">
        <f>'EXTRA-urbano_PIANO_INV-INFR '!G109</f>
        <v>0</v>
      </c>
      <c r="X37" s="916">
        <f>'EXTRAurbano rend_infr_idrogeno'!P9</f>
        <v>0</v>
      </c>
      <c r="Y37" s="916"/>
      <c r="Z37" s="487">
        <f t="shared" si="16"/>
        <v>0</v>
      </c>
      <c r="AA37" s="1321"/>
    </row>
    <row r="38" spans="1:27" ht="15.75" customHeight="1" thickBot="1" x14ac:dyDescent="0.4">
      <c r="A38" s="1288"/>
      <c r="B38" s="577"/>
      <c r="C38" s="525"/>
      <c r="D38" s="525"/>
      <c r="E38" s="525"/>
      <c r="F38" s="525"/>
      <c r="G38" s="1332"/>
      <c r="H38" s="1332"/>
      <c r="J38" s="489" t="s">
        <v>370</v>
      </c>
      <c r="K38" s="490">
        <f>SUM(K35:K37)</f>
        <v>0</v>
      </c>
      <c r="L38" s="987">
        <f>SUM(L35:M37)</f>
        <v>0</v>
      </c>
      <c r="M38" s="987"/>
      <c r="N38" s="491">
        <f t="shared" ref="N38" si="17">SUM(N28:N30)+SUM(N35:N37)</f>
        <v>0</v>
      </c>
      <c r="P38" s="477" t="s">
        <v>371</v>
      </c>
      <c r="Q38" s="478">
        <f>SUM(Q35:Q37)</f>
        <v>0</v>
      </c>
      <c r="R38" s="978">
        <f>SUM(R35:S37)</f>
        <v>0</v>
      </c>
      <c r="S38" s="979"/>
      <c r="T38" s="485">
        <f>Q38-R38</f>
        <v>0</v>
      </c>
      <c r="U38" s="1333"/>
      <c r="V38" s="477" t="s">
        <v>372</v>
      </c>
      <c r="W38" s="478">
        <f>SUM(W35:W37)</f>
        <v>0</v>
      </c>
      <c r="X38" s="937">
        <f>SUM(X35:Y37)</f>
        <v>0</v>
      </c>
      <c r="Y38" s="937"/>
      <c r="Z38" s="573">
        <f>W38-X38</f>
        <v>0</v>
      </c>
      <c r="AA38" s="634"/>
    </row>
    <row r="39" spans="1:27" ht="18.649999999999999" customHeight="1" thickBot="1" x14ac:dyDescent="0.5">
      <c r="A39" s="1288"/>
      <c r="B39" s="988" t="s">
        <v>373</v>
      </c>
      <c r="C39" s="989"/>
      <c r="D39" s="989"/>
      <c r="E39" s="989"/>
      <c r="F39" s="989"/>
      <c r="G39" s="1334">
        <f>G34-G35</f>
        <v>0</v>
      </c>
      <c r="H39" s="1335"/>
      <c r="M39" s="1337"/>
      <c r="N39" s="1338"/>
      <c r="AA39" s="634"/>
    </row>
    <row r="40" spans="1:27" ht="15" customHeight="1" thickBot="1" x14ac:dyDescent="0.4">
      <c r="A40" s="1288"/>
      <c r="B40" s="990"/>
      <c r="C40" s="991"/>
      <c r="D40" s="991"/>
      <c r="E40" s="991"/>
      <c r="F40" s="991"/>
      <c r="G40" s="1339"/>
      <c r="H40" s="1340"/>
      <c r="J40" s="570" t="s">
        <v>374</v>
      </c>
      <c r="K40" s="482">
        <f>K31+K38</f>
        <v>0</v>
      </c>
      <c r="L40" s="980">
        <f>L38+L31</f>
        <v>0</v>
      </c>
      <c r="M40" s="981"/>
      <c r="N40" s="483">
        <f>K40-L40</f>
        <v>0</v>
      </c>
      <c r="P40" s="481" t="s">
        <v>375</v>
      </c>
      <c r="Q40" s="482">
        <f>Q31+Q38</f>
        <v>0</v>
      </c>
      <c r="R40" s="980">
        <f>R38+R31</f>
        <v>0</v>
      </c>
      <c r="S40" s="981"/>
      <c r="T40" s="483">
        <f>Q40-R40</f>
        <v>0</v>
      </c>
      <c r="V40" s="481" t="s">
        <v>376</v>
      </c>
      <c r="W40" s="482">
        <f>W31+W38</f>
        <v>0</v>
      </c>
      <c r="X40" s="980">
        <f>X38+X31</f>
        <v>0</v>
      </c>
      <c r="Y40" s="981"/>
      <c r="Z40" s="483">
        <f>W40-X40</f>
        <v>0</v>
      </c>
      <c r="AA40" s="634"/>
    </row>
    <row r="41" spans="1:27" ht="35.5" customHeight="1" thickBot="1" x14ac:dyDescent="0.4">
      <c r="A41" s="1288"/>
      <c r="B41" s="1341"/>
      <c r="AA41" s="634"/>
    </row>
    <row r="42" spans="1:27" ht="18" customHeight="1" x14ac:dyDescent="0.35">
      <c r="A42" s="1288"/>
      <c r="B42" s="946" t="s">
        <v>6</v>
      </c>
      <c r="C42" s="947"/>
      <c r="D42" s="947"/>
      <c r="E42" s="947"/>
      <c r="F42" s="947"/>
      <c r="G42" s="947"/>
      <c r="H42" s="948"/>
      <c r="J42" s="903" t="s">
        <v>377</v>
      </c>
      <c r="K42" s="904"/>
      <c r="L42" s="904"/>
      <c r="M42" s="904"/>
      <c r="N42" s="905"/>
      <c r="P42" s="903" t="s">
        <v>378</v>
      </c>
      <c r="Q42" s="904"/>
      <c r="R42" s="904"/>
      <c r="S42" s="904"/>
      <c r="T42" s="905"/>
      <c r="V42" s="903" t="s">
        <v>379</v>
      </c>
      <c r="W42" s="904"/>
      <c r="X42" s="904"/>
      <c r="Y42" s="904"/>
      <c r="Z42" s="905"/>
      <c r="AA42" s="634"/>
    </row>
    <row r="43" spans="1:27" ht="37.5" x14ac:dyDescent="0.35">
      <c r="B43" s="949"/>
      <c r="C43" s="950"/>
      <c r="D43" s="950"/>
      <c r="E43" s="950"/>
      <c r="F43" s="950"/>
      <c r="G43" s="950"/>
      <c r="H43" s="951"/>
      <c r="I43" s="628"/>
      <c r="J43" s="465" t="s">
        <v>380</v>
      </c>
      <c r="K43" s="479" t="s">
        <v>357</v>
      </c>
      <c r="L43" s="902" t="s">
        <v>358</v>
      </c>
      <c r="M43" s="902"/>
      <c r="N43" s="486" t="s">
        <v>359</v>
      </c>
      <c r="P43" s="465" t="s">
        <v>380</v>
      </c>
      <c r="Q43" s="574" t="s">
        <v>357</v>
      </c>
      <c r="R43" s="935" t="s">
        <v>358</v>
      </c>
      <c r="S43" s="936"/>
      <c r="T43" s="575" t="s">
        <v>359</v>
      </c>
      <c r="V43" s="465" t="s">
        <v>380</v>
      </c>
      <c r="W43" s="574" t="s">
        <v>357</v>
      </c>
      <c r="X43" s="935" t="s">
        <v>358</v>
      </c>
      <c r="Y43" s="936"/>
      <c r="Z43" s="575" t="s">
        <v>359</v>
      </c>
      <c r="AA43" s="634"/>
    </row>
    <row r="44" spans="1:27" ht="27" customHeight="1" thickBot="1" x14ac:dyDescent="0.4">
      <c r="B44" s="949"/>
      <c r="C44" s="950"/>
      <c r="D44" s="950"/>
      <c r="E44" s="950"/>
      <c r="F44" s="950"/>
      <c r="G44" s="950"/>
      <c r="H44" s="951"/>
      <c r="J44" s="593" t="s">
        <v>377</v>
      </c>
      <c r="K44" s="591">
        <f>Q44+W44</f>
        <v>0</v>
      </c>
      <c r="L44" s="900">
        <f>R44+X44</f>
        <v>0</v>
      </c>
      <c r="M44" s="901"/>
      <c r="N44" s="592">
        <f>T44+Z44</f>
        <v>0</v>
      </c>
      <c r="P44" s="974" t="s">
        <v>378</v>
      </c>
      <c r="Q44" s="926">
        <f>'piano inv.riconvers.'!Q61</f>
        <v>0</v>
      </c>
      <c r="R44" s="928">
        <f>'rend_riconversione-sub'!Q10</f>
        <v>0</v>
      </c>
      <c r="S44" s="929"/>
      <c r="T44" s="972">
        <f>Q44-R44</f>
        <v>0</v>
      </c>
      <c r="V44" s="974" t="s">
        <v>379</v>
      </c>
      <c r="W44" s="926">
        <f>'piano inv.riconvers.'!Q98</f>
        <v>0</v>
      </c>
      <c r="X44" s="928">
        <f>'rend_riconversione-extraurb'!Q10</f>
        <v>0</v>
      </c>
      <c r="Y44" s="929"/>
      <c r="Z44" s="972">
        <f>W44-X44</f>
        <v>0</v>
      </c>
      <c r="AA44" s="634"/>
    </row>
    <row r="45" spans="1:27" ht="33.65" customHeight="1" thickBot="1" x14ac:dyDescent="0.4">
      <c r="B45" s="952"/>
      <c r="C45" s="953"/>
      <c r="D45" s="953"/>
      <c r="E45" s="953"/>
      <c r="F45" s="953"/>
      <c r="G45" s="953"/>
      <c r="H45" s="954"/>
      <c r="J45" s="1344" t="s">
        <v>381</v>
      </c>
      <c r="K45" s="1345" t="str">
        <f>IF(K44&lt;=H28*0.15,"OK","IMPORTO SUPERIORE AL 15"%)</f>
        <v>OK</v>
      </c>
      <c r="L45" s="1346"/>
      <c r="M45" s="1346"/>
      <c r="N45" s="1347"/>
      <c r="P45" s="975"/>
      <c r="Q45" s="927"/>
      <c r="R45" s="930"/>
      <c r="S45" s="931"/>
      <c r="T45" s="973"/>
      <c r="V45" s="975"/>
      <c r="W45" s="927"/>
      <c r="X45" s="930"/>
      <c r="Y45" s="931"/>
      <c r="Z45" s="973"/>
      <c r="AA45" s="634"/>
    </row>
    <row r="46" spans="1:27" ht="15.75" customHeight="1" thickBot="1" x14ac:dyDescent="0.4">
      <c r="B46" s="1348"/>
      <c r="C46" s="1349"/>
      <c r="D46" s="653"/>
      <c r="E46" s="653"/>
      <c r="F46" s="1350"/>
      <c r="G46" s="1350"/>
      <c r="H46" s="459"/>
      <c r="I46" s="459"/>
      <c r="J46" s="459"/>
      <c r="K46" s="1351"/>
      <c r="L46" s="1351"/>
      <c r="M46" s="459"/>
      <c r="N46" s="459"/>
      <c r="O46" s="459"/>
      <c r="P46" s="459"/>
      <c r="Q46" s="459"/>
      <c r="R46" s="459"/>
      <c r="S46" s="459"/>
      <c r="T46" s="459"/>
      <c r="U46" s="459"/>
      <c r="V46" s="459"/>
      <c r="W46" s="459"/>
      <c r="X46" s="459"/>
      <c r="Y46" s="459"/>
      <c r="Z46" s="459"/>
      <c r="AA46" s="655"/>
    </row>
    <row r="50" spans="2:10" x14ac:dyDescent="0.35">
      <c r="G50" s="102"/>
    </row>
    <row r="51" spans="2:10" x14ac:dyDescent="0.35">
      <c r="G51" s="102"/>
    </row>
    <row r="52" spans="2:10" x14ac:dyDescent="0.35">
      <c r="G52" s="102"/>
    </row>
    <row r="54" spans="2:10" x14ac:dyDescent="0.35">
      <c r="B54" s="1352"/>
      <c r="C54" s="1352"/>
      <c r="D54" s="1352"/>
      <c r="E54" s="1352"/>
      <c r="F54" s="1352"/>
      <c r="G54" s="1352"/>
      <c r="H54" s="1352"/>
      <c r="I54" s="1352"/>
      <c r="J54" s="1352"/>
    </row>
  </sheetData>
  <sheetProtection algorithmName="SHA-512" hashValue="cU4jn2c4xXegsGFLqzP0bXMAUTsCDOaaCX+7FO4T+A0y4INIALnmHJStNZ1HUF2bf9TPfsWYuHqFl3NPUg+OPA==" saltValue="UN0auH+/7e4GlNpcNA+STQ==" spinCount="100000" sheet="1" objects="1" scenarios="1"/>
  <mergeCells count="113">
    <mergeCell ref="X14:Z17"/>
    <mergeCell ref="P19:Z19"/>
    <mergeCell ref="R35:S35"/>
    <mergeCell ref="R34:S34"/>
    <mergeCell ref="R36:S36"/>
    <mergeCell ref="P44:P45"/>
    <mergeCell ref="X40:Y40"/>
    <mergeCell ref="X35:Y35"/>
    <mergeCell ref="X36:Y36"/>
    <mergeCell ref="X37:Y37"/>
    <mergeCell ref="X38:Y38"/>
    <mergeCell ref="P42:T42"/>
    <mergeCell ref="R43:S43"/>
    <mergeCell ref="X34:Y34"/>
    <mergeCell ref="T44:T45"/>
    <mergeCell ref="V42:Z42"/>
    <mergeCell ref="X43:Y43"/>
    <mergeCell ref="Z44:Z45"/>
    <mergeCell ref="X44:Y45"/>
    <mergeCell ref="W44:W45"/>
    <mergeCell ref="V44:V45"/>
    <mergeCell ref="R37:S37"/>
    <mergeCell ref="R38:S38"/>
    <mergeCell ref="R40:S40"/>
    <mergeCell ref="B54:J54"/>
    <mergeCell ref="B8:C8"/>
    <mergeCell ref="D8:H8"/>
    <mergeCell ref="J8:K8"/>
    <mergeCell ref="L8:N8"/>
    <mergeCell ref="J24:N26"/>
    <mergeCell ref="L30:M30"/>
    <mergeCell ref="L38:M38"/>
    <mergeCell ref="L40:M40"/>
    <mergeCell ref="L31:M31"/>
    <mergeCell ref="L35:M35"/>
    <mergeCell ref="L36:M36"/>
    <mergeCell ref="L34:M34"/>
    <mergeCell ref="B39:F40"/>
    <mergeCell ref="B34:F34"/>
    <mergeCell ref="G34:H34"/>
    <mergeCell ref="G33:H33"/>
    <mergeCell ref="B2:Z2"/>
    <mergeCell ref="P24:T26"/>
    <mergeCell ref="P33:T33"/>
    <mergeCell ref="V24:Z26"/>
    <mergeCell ref="V33:Z33"/>
    <mergeCell ref="B4:N4"/>
    <mergeCell ref="B24:H25"/>
    <mergeCell ref="J33:N33"/>
    <mergeCell ref="L27:M27"/>
    <mergeCell ref="L28:M28"/>
    <mergeCell ref="L29:M29"/>
    <mergeCell ref="X27:Y27"/>
    <mergeCell ref="J6:K6"/>
    <mergeCell ref="P5:P6"/>
    <mergeCell ref="S15:T15"/>
    <mergeCell ref="S16:T16"/>
    <mergeCell ref="S17:T17"/>
    <mergeCell ref="S21:U21"/>
    <mergeCell ref="S22:U22"/>
    <mergeCell ref="U5:U10"/>
    <mergeCell ref="U13:V13"/>
    <mergeCell ref="U14:V14"/>
    <mergeCell ref="P12:Z12"/>
    <mergeCell ref="S13:T13"/>
    <mergeCell ref="P4:Z4"/>
    <mergeCell ref="R27:S27"/>
    <mergeCell ref="X31:Y31"/>
    <mergeCell ref="R31:S31"/>
    <mergeCell ref="R28:S28"/>
    <mergeCell ref="R29:S29"/>
    <mergeCell ref="X28:Y28"/>
    <mergeCell ref="X29:Y29"/>
    <mergeCell ref="X30:Y30"/>
    <mergeCell ref="S14:T14"/>
    <mergeCell ref="P20:R20"/>
    <mergeCell ref="Q5:T5"/>
    <mergeCell ref="X6:Y6"/>
    <mergeCell ref="X7:Y7"/>
    <mergeCell ref="X8:Y8"/>
    <mergeCell ref="X9:Y9"/>
    <mergeCell ref="X10:Y10"/>
    <mergeCell ref="V5:Z5"/>
    <mergeCell ref="S20:W20"/>
    <mergeCell ref="X20:Z20"/>
    <mergeCell ref="U15:V15"/>
    <mergeCell ref="U16:V16"/>
    <mergeCell ref="U17:V17"/>
    <mergeCell ref="X13:Z13"/>
    <mergeCell ref="B6:G6"/>
    <mergeCell ref="B10:E22"/>
    <mergeCell ref="L44:M44"/>
    <mergeCell ref="L43:M43"/>
    <mergeCell ref="J42:N42"/>
    <mergeCell ref="L37:M37"/>
    <mergeCell ref="J10:N22"/>
    <mergeCell ref="R30:S30"/>
    <mergeCell ref="B37:F37"/>
    <mergeCell ref="G37:H37"/>
    <mergeCell ref="G39:H40"/>
    <mergeCell ref="G30:H30"/>
    <mergeCell ref="B31:F31"/>
    <mergeCell ref="G31:H31"/>
    <mergeCell ref="B30:F30"/>
    <mergeCell ref="Q44:Q45"/>
    <mergeCell ref="R44:S45"/>
    <mergeCell ref="B33:F33"/>
    <mergeCell ref="D26:E26"/>
    <mergeCell ref="D27:E27"/>
    <mergeCell ref="D28:E28"/>
    <mergeCell ref="B42:H45"/>
    <mergeCell ref="B35:F35"/>
    <mergeCell ref="G35:H3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regione/P.A. beneficiaria dal menù a tendina_x000a__x000a_" xr:uid="{00000000-0002-0000-0500-000000000000}">
          <x14:formula1>
            <xm:f>'DATI EROGAZIONI'!$A$2:$A$22</xm:f>
          </x14:formula1>
          <xm:sqref>D8:H8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CFFFF"/>
  </sheetPr>
  <dimension ref="A1:X356"/>
  <sheetViews>
    <sheetView topLeftCell="A29" workbookViewId="0">
      <selection activeCell="A22" sqref="A1:XFD1048576"/>
    </sheetView>
  </sheetViews>
  <sheetFormatPr defaultColWidth="8.7265625" defaultRowHeight="14.5" x14ac:dyDescent="0.35"/>
  <cols>
    <col min="1" max="1" width="11.81640625" style="113" customWidth="1"/>
    <col min="2" max="2" width="8" style="628" customWidth="1"/>
    <col min="3" max="3" width="10.26953125" style="102" customWidth="1"/>
    <col min="4" max="4" width="11.453125" style="102" customWidth="1"/>
    <col min="5" max="5" width="17.54296875" style="102" customWidth="1"/>
    <col min="6" max="6" width="19.7265625" style="628" customWidth="1"/>
    <col min="7" max="7" width="11.1796875" style="102" bestFit="1" customWidth="1"/>
    <col min="8" max="8" width="11.81640625" style="102" customWidth="1"/>
    <col min="9" max="9" width="11.7265625" style="628" bestFit="1" customWidth="1"/>
    <col min="10" max="10" width="31.54296875" style="628" customWidth="1"/>
    <col min="11" max="11" width="12.26953125" style="102" customWidth="1"/>
    <col min="12" max="12" width="15.81640625" style="102" customWidth="1"/>
    <col min="13" max="13" width="16.26953125" style="102" customWidth="1"/>
    <col min="14" max="14" width="15.81640625" style="102" customWidth="1"/>
    <col min="15" max="15" width="24.54296875" style="102" customWidth="1"/>
    <col min="16" max="16" width="17.81640625" style="102" customWidth="1"/>
    <col min="17" max="17" width="21.1796875" style="102" bestFit="1" customWidth="1"/>
    <col min="18" max="18" width="15.7265625" style="102" customWidth="1"/>
    <col min="19" max="19" width="13.453125" style="102" customWidth="1"/>
    <col min="20" max="20" width="18.7265625" style="102" customWidth="1"/>
    <col min="21" max="21" width="8" style="102" customWidth="1"/>
    <col min="22" max="22" width="18.7265625" style="102" customWidth="1"/>
    <col min="23" max="23" width="12.81640625" style="102" bestFit="1" customWidth="1"/>
    <col min="24" max="24" width="15.1796875" style="102" bestFit="1" customWidth="1"/>
    <col min="25" max="25" width="15.1796875" style="102" customWidth="1"/>
    <col min="26" max="26" width="15.7265625" style="102" customWidth="1"/>
    <col min="27" max="16384" width="8.7265625" style="102"/>
  </cols>
  <sheetData>
    <row r="1" spans="1:24" ht="20.5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60"/>
    </row>
    <row r="2" spans="1:24" ht="13.5" customHeight="1" thickBot="1" x14ac:dyDescent="0.4">
      <c r="A2" s="627"/>
      <c r="B2" s="627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P2" s="627"/>
      <c r="Q2" s="627"/>
      <c r="R2" s="627"/>
      <c r="S2" s="627"/>
      <c r="T2" s="627"/>
      <c r="U2" s="627"/>
      <c r="V2" s="627"/>
      <c r="W2" s="627"/>
      <c r="X2" s="627"/>
    </row>
    <row r="3" spans="1:24" ht="18" thickBot="1" x14ac:dyDescent="0.4">
      <c r="A3" s="816" t="s">
        <v>382</v>
      </c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817"/>
      <c r="M3" s="817"/>
      <c r="N3" s="817"/>
      <c r="O3" s="817"/>
      <c r="P3" s="817"/>
      <c r="Q3" s="817"/>
      <c r="R3" s="817"/>
      <c r="S3" s="817"/>
      <c r="T3" s="870"/>
      <c r="U3" s="104"/>
      <c r="V3" s="104"/>
      <c r="W3" s="104"/>
      <c r="X3" s="104"/>
    </row>
    <row r="4" spans="1:24" ht="10.5" customHeight="1" x14ac:dyDescent="0.35">
      <c r="A4" s="10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</row>
    <row r="5" spans="1:24" ht="6" customHeight="1" thickBot="1" x14ac:dyDescent="0.4">
      <c r="A5" s="102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24" ht="26.25" customHeight="1" thickBot="1" x14ac:dyDescent="0.4">
      <c r="A6" s="1046" t="s">
        <v>233</v>
      </c>
      <c r="B6" s="1047"/>
      <c r="C6" s="1047"/>
      <c r="D6" s="1048"/>
      <c r="E6" s="1049" t="s">
        <v>383</v>
      </c>
      <c r="F6" s="1050"/>
      <c r="G6" s="1050"/>
      <c r="H6" s="1050"/>
      <c r="I6" s="1050"/>
      <c r="J6" s="1051"/>
      <c r="L6" s="809" t="s">
        <v>4</v>
      </c>
      <c r="M6" s="810"/>
      <c r="N6" s="810"/>
      <c r="O6" s="1064"/>
      <c r="P6" s="1065"/>
      <c r="Q6" s="1065"/>
      <c r="R6" s="1065"/>
      <c r="S6" s="1065"/>
      <c r="T6" s="1066"/>
      <c r="U6" s="379"/>
      <c r="V6" s="379"/>
      <c r="W6" s="379"/>
      <c r="X6" s="379"/>
    </row>
    <row r="7" spans="1:24" ht="15" thickBot="1" x14ac:dyDescent="0.4"/>
    <row r="8" spans="1:24" ht="26.25" customHeight="1" thickBot="1" x14ac:dyDescent="0.4">
      <c r="A8" s="1039" t="s">
        <v>384</v>
      </c>
      <c r="B8" s="1040"/>
      <c r="C8" s="1040"/>
      <c r="D8" s="1040"/>
      <c r="E8" s="1040"/>
      <c r="F8" s="1040"/>
      <c r="G8" s="1040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/>
      <c r="S8" s="1040"/>
      <c r="T8" s="1041"/>
      <c r="U8" s="287"/>
    </row>
    <row r="9" spans="1:24" ht="15" thickBot="1" x14ac:dyDescent="0.4"/>
    <row r="10" spans="1:24" x14ac:dyDescent="0.35">
      <c r="A10" s="1052" t="s">
        <v>385</v>
      </c>
      <c r="B10" s="1053"/>
      <c r="C10" s="1053"/>
      <c r="D10" s="1054"/>
      <c r="E10" s="1058">
        <f>N32+N51+N70+N89+N108+N127+N146+N165+N184+N203+N222+N241+N260+N279+N298+N317+N336+N355</f>
        <v>0</v>
      </c>
      <c r="F10" s="1042"/>
      <c r="G10" s="1042"/>
      <c r="H10" s="1043"/>
      <c r="I10" s="102"/>
      <c r="J10" s="1017" t="s">
        <v>386</v>
      </c>
      <c r="K10" s="1019"/>
      <c r="L10" s="1019"/>
      <c r="M10" s="1019"/>
      <c r="N10" s="1060"/>
      <c r="O10" s="1042">
        <f>O32+O51+O70+O89+O108+O127+O146+O165+O184+O203+O222+O260+O241+O279+O298+O317+O336+O355</f>
        <v>0</v>
      </c>
      <c r="P10" s="1043"/>
      <c r="R10" s="113"/>
      <c r="S10" s="114"/>
      <c r="T10" s="114"/>
      <c r="U10" s="113"/>
      <c r="V10" s="605"/>
    </row>
    <row r="11" spans="1:24" ht="15" thickBot="1" x14ac:dyDescent="0.4">
      <c r="A11" s="1055"/>
      <c r="B11" s="1056"/>
      <c r="C11" s="1056"/>
      <c r="D11" s="1057"/>
      <c r="E11" s="1059"/>
      <c r="F11" s="1044"/>
      <c r="G11" s="1044"/>
      <c r="H11" s="1045"/>
      <c r="I11" s="102"/>
      <c r="J11" s="1061" t="s">
        <v>387</v>
      </c>
      <c r="K11" s="1062"/>
      <c r="L11" s="1062"/>
      <c r="M11" s="1062"/>
      <c r="N11" s="1063"/>
      <c r="O11" s="1044"/>
      <c r="P11" s="1045"/>
      <c r="R11" s="113"/>
      <c r="S11" s="114"/>
      <c r="T11" s="114"/>
      <c r="U11" s="113"/>
      <c r="V11" s="605"/>
    </row>
    <row r="12" spans="1:24" ht="15" thickBot="1" x14ac:dyDescent="0.4">
      <c r="A12" s="195"/>
      <c r="B12" s="195"/>
      <c r="C12" s="195"/>
      <c r="D12" s="195"/>
      <c r="E12" s="166"/>
      <c r="F12" s="166"/>
      <c r="G12" s="166"/>
      <c r="H12" s="166"/>
      <c r="I12" s="102"/>
      <c r="J12" s="197"/>
      <c r="K12" s="197"/>
      <c r="L12" s="197"/>
      <c r="M12" s="197"/>
      <c r="N12" s="197"/>
      <c r="O12" s="166"/>
      <c r="P12" s="166"/>
      <c r="R12" s="113"/>
      <c r="S12" s="114"/>
      <c r="T12" s="114"/>
      <c r="U12" s="113"/>
      <c r="V12" s="605"/>
    </row>
    <row r="13" spans="1:24" ht="15.75" customHeight="1" thickBot="1" x14ac:dyDescent="0.4">
      <c r="A13" s="1067" t="s">
        <v>388</v>
      </c>
      <c r="B13" s="1068"/>
      <c r="C13" s="1068"/>
      <c r="D13" s="1069"/>
      <c r="E13" s="1070">
        <f>F32+F51+F70+F89+F108+F127+F146+F165+F184+F203+F222+F241+F260+F279+F298+F317+F336+F355</f>
        <v>0</v>
      </c>
      <c r="F13" s="1071"/>
      <c r="G13" s="1071"/>
      <c r="H13" s="1072"/>
      <c r="I13" s="102"/>
      <c r="J13" s="1067" t="s">
        <v>626</v>
      </c>
      <c r="K13" s="1068"/>
      <c r="L13" s="1068"/>
      <c r="M13" s="1069"/>
      <c r="N13" s="656">
        <f>K51+K70+K89+K108+K127+K146+K165+K184+K203+K222+K32+K241+K260+K279+K298+K317+K336+K355</f>
        <v>0</v>
      </c>
      <c r="O13" s="166"/>
      <c r="P13" s="166"/>
      <c r="R13" s="113"/>
      <c r="S13" s="114"/>
      <c r="T13" s="114"/>
      <c r="U13" s="113"/>
      <c r="V13" s="605"/>
    </row>
    <row r="14" spans="1:24" ht="15" thickBot="1" x14ac:dyDescent="0.4">
      <c r="A14" s="547"/>
      <c r="B14" s="548"/>
      <c r="C14" s="548"/>
      <c r="D14" s="548"/>
      <c r="E14" s="459"/>
    </row>
    <row r="15" spans="1:24" ht="15" thickBot="1" x14ac:dyDescent="0.4">
      <c r="A15" s="629"/>
      <c r="B15" s="630"/>
      <c r="C15" s="631"/>
      <c r="D15" s="631"/>
      <c r="E15" s="631"/>
      <c r="F15" s="630"/>
      <c r="G15" s="631"/>
      <c r="H15" s="631"/>
      <c r="I15" s="630"/>
      <c r="J15" s="630"/>
      <c r="K15" s="631"/>
      <c r="L15" s="631"/>
      <c r="M15" s="631"/>
      <c r="N15" s="631"/>
      <c r="O15" s="631"/>
      <c r="P15" s="631"/>
      <c r="Q15" s="631"/>
      <c r="R15" s="631"/>
      <c r="S15" s="631"/>
      <c r="T15" s="631"/>
      <c r="U15" s="632"/>
    </row>
    <row r="16" spans="1:24" ht="27.5" thickBot="1" x14ac:dyDescent="0.4">
      <c r="A16" s="185" t="s">
        <v>9</v>
      </c>
      <c r="B16" s="1023" t="s">
        <v>50</v>
      </c>
      <c r="C16" s="1024"/>
      <c r="E16" s="1025" t="s">
        <v>389</v>
      </c>
      <c r="F16" s="1026"/>
      <c r="G16" s="1027">
        <f>VLOOKUP(B16,'sub_Urbano.Piano inv. forn'!$D$41:$H$70,3,FALSE)</f>
        <v>0</v>
      </c>
      <c r="H16" s="1028"/>
      <c r="I16" s="102"/>
      <c r="J16" s="1025" t="s">
        <v>390</v>
      </c>
      <c r="K16" s="1026"/>
      <c r="L16" s="1027">
        <f>VLOOKUP(B16,'sub_Urbano.Piano inv. forn'!$D$41:$H$70,4,FALSE)</f>
        <v>0</v>
      </c>
      <c r="M16" s="1028"/>
      <c r="O16" s="191" t="s">
        <v>391</v>
      </c>
      <c r="P16" s="633"/>
      <c r="R16" s="192" t="s">
        <v>392</v>
      </c>
      <c r="S16" s="1029"/>
      <c r="T16" s="1030"/>
      <c r="U16" s="634"/>
    </row>
    <row r="17" spans="1:22" ht="13.5" customHeight="1" thickBot="1" x14ac:dyDescent="0.4">
      <c r="A17" s="157"/>
      <c r="B17" s="114"/>
      <c r="C17" s="114"/>
      <c r="E17" s="115"/>
      <c r="F17" s="115"/>
      <c r="G17" s="116"/>
      <c r="H17" s="116"/>
      <c r="I17" s="102"/>
      <c r="J17" s="115"/>
      <c r="K17" s="115"/>
      <c r="L17" s="116"/>
      <c r="M17" s="116"/>
      <c r="O17" s="117"/>
      <c r="R17" s="113"/>
      <c r="S17" s="605"/>
      <c r="U17" s="158"/>
      <c r="V17" s="605"/>
    </row>
    <row r="18" spans="1:22" ht="33.75" customHeight="1" thickBot="1" x14ac:dyDescent="0.4">
      <c r="A18" s="1031" t="s">
        <v>393</v>
      </c>
      <c r="B18" s="1032"/>
      <c r="C18" s="1032"/>
      <c r="D18" s="1033"/>
      <c r="E18" s="1034">
        <f>VLOOKUP(B16,'sub_Urbano.Piano inv. forn'!$D$41:$V$70,17,FALSE)</f>
        <v>0</v>
      </c>
      <c r="F18" s="1035"/>
      <c r="G18" s="1035"/>
      <c r="H18" s="1036"/>
      <c r="I18" s="102"/>
      <c r="J18" s="1037" t="s">
        <v>394</v>
      </c>
      <c r="K18" s="1038"/>
      <c r="L18" s="1034">
        <f>VLOOKUP(B16,'sub_Urbano.Piano inv. forn'!$D$41:$V$70,19,FALSE)</f>
        <v>0</v>
      </c>
      <c r="M18" s="1036"/>
      <c r="N18" s="141"/>
      <c r="O18" s="190" t="s">
        <v>395</v>
      </c>
      <c r="P18" s="163">
        <f>L18+E18</f>
        <v>0</v>
      </c>
      <c r="R18" s="192" t="s">
        <v>396</v>
      </c>
      <c r="S18" s="1029"/>
      <c r="T18" s="1030"/>
      <c r="U18" s="158"/>
      <c r="V18" s="605"/>
    </row>
    <row r="19" spans="1:22" ht="33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02"/>
      <c r="J19" s="115"/>
      <c r="K19" s="115"/>
      <c r="L19" s="166"/>
      <c r="M19" s="166"/>
      <c r="N19" s="141"/>
      <c r="O19" s="113"/>
      <c r="P19" s="141"/>
      <c r="R19" s="113"/>
      <c r="S19" s="114"/>
      <c r="T19" s="114"/>
      <c r="U19" s="158"/>
      <c r="V19" s="605"/>
    </row>
    <row r="20" spans="1:22" s="195" customFormat="1" ht="72" customHeight="1" x14ac:dyDescent="0.35">
      <c r="A20" s="1017" t="s">
        <v>397</v>
      </c>
      <c r="B20" s="1019" t="s">
        <v>398</v>
      </c>
      <c r="C20" s="1019" t="s">
        <v>399</v>
      </c>
      <c r="D20" s="186" t="s">
        <v>400</v>
      </c>
      <c r="E20" s="625" t="s">
        <v>401</v>
      </c>
      <c r="F20" s="186" t="s">
        <v>402</v>
      </c>
      <c r="G20" s="186" t="s">
        <v>403</v>
      </c>
      <c r="H20" s="187" t="s">
        <v>347</v>
      </c>
      <c r="I20" s="187" t="s">
        <v>404</v>
      </c>
      <c r="J20" s="187" t="s">
        <v>405</v>
      </c>
      <c r="K20" s="187" t="s">
        <v>406</v>
      </c>
      <c r="L20" s="187" t="s">
        <v>407</v>
      </c>
      <c r="M20" s="187" t="s">
        <v>408</v>
      </c>
      <c r="N20" s="187" t="s">
        <v>409</v>
      </c>
      <c r="O20" s="187" t="s">
        <v>410</v>
      </c>
      <c r="P20" s="187" t="s">
        <v>411</v>
      </c>
      <c r="Q20" s="187" t="s">
        <v>412</v>
      </c>
      <c r="R20" s="187" t="s">
        <v>413</v>
      </c>
      <c r="S20" s="187" t="s">
        <v>414</v>
      </c>
      <c r="T20" s="188" t="s">
        <v>415</v>
      </c>
      <c r="U20" s="635"/>
    </row>
    <row r="21" spans="1:22" s="195" customFormat="1" ht="28.5" customHeight="1" thickBot="1" x14ac:dyDescent="0.4">
      <c r="A21" s="1018"/>
      <c r="B21" s="1020"/>
      <c r="C21" s="1020"/>
      <c r="D21" s="189" t="s">
        <v>416</v>
      </c>
      <c r="E21" s="189" t="s">
        <v>417</v>
      </c>
      <c r="F21" s="189" t="s">
        <v>418</v>
      </c>
      <c r="G21" s="189" t="s">
        <v>418</v>
      </c>
      <c r="H21" s="189" t="s">
        <v>32</v>
      </c>
      <c r="I21" s="189" t="s">
        <v>419</v>
      </c>
      <c r="J21" s="189" t="s">
        <v>420</v>
      </c>
      <c r="K21" s="189" t="s">
        <v>421</v>
      </c>
      <c r="L21" s="189" t="s">
        <v>422</v>
      </c>
      <c r="M21" s="189" t="s">
        <v>421</v>
      </c>
      <c r="N21" s="189" t="s">
        <v>423</v>
      </c>
      <c r="O21" s="189" t="s">
        <v>387</v>
      </c>
      <c r="P21" s="189" t="s">
        <v>424</v>
      </c>
      <c r="Q21" s="189" t="s">
        <v>425</v>
      </c>
      <c r="R21" s="189" t="s">
        <v>426</v>
      </c>
      <c r="S21" s="189" t="s">
        <v>426</v>
      </c>
      <c r="T21" s="636"/>
      <c r="U21" s="635"/>
    </row>
    <row r="22" spans="1:22" ht="15" customHeight="1" x14ac:dyDescent="0.35">
      <c r="A22" s="1021" t="str">
        <f>B16</f>
        <v>suburb.m.15</v>
      </c>
      <c r="B22" s="175">
        <v>1</v>
      </c>
      <c r="C22" s="213"/>
      <c r="D22" s="125"/>
      <c r="E22" s="125"/>
      <c r="F22" s="213"/>
      <c r="G22" s="637"/>
      <c r="H22" s="127"/>
      <c r="I22" s="492"/>
      <c r="J22" s="638"/>
      <c r="K22" s="639"/>
      <c r="L22" s="492"/>
      <c r="M22" s="639"/>
      <c r="N22" s="179"/>
      <c r="O22" s="179"/>
      <c r="P22" s="492"/>
      <c r="Q22" s="492"/>
      <c r="R22" s="492"/>
      <c r="S22" s="492"/>
      <c r="T22" s="640"/>
      <c r="U22" s="634"/>
    </row>
    <row r="23" spans="1:22" x14ac:dyDescent="0.35">
      <c r="A23" s="1021"/>
      <c r="B23" s="176">
        <v>2</v>
      </c>
      <c r="C23" s="122"/>
      <c r="D23" s="112"/>
      <c r="E23" s="112"/>
      <c r="F23" s="122"/>
      <c r="G23" s="641"/>
      <c r="H23" s="122"/>
      <c r="I23" s="493"/>
      <c r="J23" s="642"/>
      <c r="K23" s="643"/>
      <c r="L23" s="493"/>
      <c r="M23" s="643"/>
      <c r="N23" s="170"/>
      <c r="O23" s="170"/>
      <c r="P23" s="493"/>
      <c r="Q23" s="493" t="s">
        <v>427</v>
      </c>
      <c r="R23" s="493"/>
      <c r="S23" s="493"/>
      <c r="T23" s="644"/>
      <c r="U23" s="634"/>
    </row>
    <row r="24" spans="1:22" x14ac:dyDescent="0.35">
      <c r="A24" s="1021"/>
      <c r="B24" s="176">
        <v>3</v>
      </c>
      <c r="C24" s="122"/>
      <c r="D24" s="112"/>
      <c r="E24" s="112"/>
      <c r="F24" s="122"/>
      <c r="G24" s="641"/>
      <c r="H24" s="122"/>
      <c r="I24" s="493"/>
      <c r="J24" s="642"/>
      <c r="K24" s="643"/>
      <c r="L24" s="493"/>
      <c r="M24" s="643"/>
      <c r="N24" s="170"/>
      <c r="O24" s="170"/>
      <c r="P24" s="493"/>
      <c r="Q24" s="493"/>
      <c r="R24" s="493"/>
      <c r="S24" s="493"/>
      <c r="T24" s="644"/>
      <c r="U24" s="634"/>
    </row>
    <row r="25" spans="1:22" x14ac:dyDescent="0.35">
      <c r="A25" s="1021"/>
      <c r="B25" s="176">
        <v>4</v>
      </c>
      <c r="C25" s="122"/>
      <c r="D25" s="112"/>
      <c r="E25" s="112"/>
      <c r="F25" s="122"/>
      <c r="G25" s="122"/>
      <c r="H25" s="122"/>
      <c r="I25" s="493"/>
      <c r="J25" s="642"/>
      <c r="K25" s="643"/>
      <c r="L25" s="493"/>
      <c r="M25" s="643"/>
      <c r="N25" s="170"/>
      <c r="O25" s="170"/>
      <c r="P25" s="493"/>
      <c r="Q25" s="493"/>
      <c r="R25" s="493"/>
      <c r="S25" s="493"/>
      <c r="T25" s="644"/>
      <c r="U25" s="634"/>
    </row>
    <row r="26" spans="1:22" x14ac:dyDescent="0.35">
      <c r="A26" s="1021"/>
      <c r="B26" s="176">
        <v>5</v>
      </c>
      <c r="C26" s="122"/>
      <c r="D26" s="112"/>
      <c r="E26" s="112"/>
      <c r="F26" s="122"/>
      <c r="G26" s="641"/>
      <c r="H26" s="122"/>
      <c r="I26" s="493"/>
      <c r="J26" s="642"/>
      <c r="K26" s="643"/>
      <c r="L26" s="493"/>
      <c r="M26" s="643"/>
      <c r="N26" s="170"/>
      <c r="O26" s="170"/>
      <c r="P26" s="493"/>
      <c r="Q26" s="493"/>
      <c r="R26" s="493"/>
      <c r="S26" s="493"/>
      <c r="T26" s="644"/>
      <c r="U26" s="634"/>
    </row>
    <row r="27" spans="1:22" x14ac:dyDescent="0.35">
      <c r="A27" s="1021"/>
      <c r="B27" s="176">
        <v>6</v>
      </c>
      <c r="C27" s="122"/>
      <c r="D27" s="112"/>
      <c r="E27" s="112"/>
      <c r="F27" s="122"/>
      <c r="G27" s="641"/>
      <c r="H27" s="122"/>
      <c r="I27" s="493"/>
      <c r="J27" s="642"/>
      <c r="K27" s="643"/>
      <c r="L27" s="493"/>
      <c r="M27" s="643"/>
      <c r="N27" s="170"/>
      <c r="O27" s="170"/>
      <c r="P27" s="493"/>
      <c r="Q27" s="493"/>
      <c r="R27" s="493"/>
      <c r="S27" s="493"/>
      <c r="T27" s="644"/>
      <c r="U27" s="634"/>
    </row>
    <row r="28" spans="1:22" x14ac:dyDescent="0.35">
      <c r="A28" s="1021"/>
      <c r="B28" s="176">
        <v>7</v>
      </c>
      <c r="C28" s="122"/>
      <c r="D28" s="112"/>
      <c r="E28" s="112"/>
      <c r="F28" s="122"/>
      <c r="G28" s="641"/>
      <c r="H28" s="122"/>
      <c r="I28" s="493"/>
      <c r="J28" s="642"/>
      <c r="K28" s="643"/>
      <c r="L28" s="493"/>
      <c r="M28" s="643"/>
      <c r="N28" s="170"/>
      <c r="O28" s="170"/>
      <c r="P28" s="493"/>
      <c r="Q28" s="493"/>
      <c r="R28" s="493"/>
      <c r="S28" s="493"/>
      <c r="T28" s="644"/>
      <c r="U28" s="634"/>
    </row>
    <row r="29" spans="1:22" x14ac:dyDescent="0.35">
      <c r="A29" s="1021"/>
      <c r="B29" s="176">
        <v>8</v>
      </c>
      <c r="C29" s="122"/>
      <c r="D29" s="112"/>
      <c r="E29" s="112"/>
      <c r="F29" s="122"/>
      <c r="G29" s="641"/>
      <c r="H29" s="122"/>
      <c r="I29" s="493"/>
      <c r="J29" s="642"/>
      <c r="K29" s="643"/>
      <c r="L29" s="493"/>
      <c r="M29" s="643"/>
      <c r="N29" s="170"/>
      <c r="O29" s="170"/>
      <c r="P29" s="493"/>
      <c r="Q29" s="493"/>
      <c r="R29" s="493"/>
      <c r="S29" s="493"/>
      <c r="T29" s="644"/>
      <c r="U29" s="634"/>
    </row>
    <row r="30" spans="1:22" x14ac:dyDescent="0.35">
      <c r="A30" s="1021"/>
      <c r="B30" s="176">
        <v>9</v>
      </c>
      <c r="C30" s="122"/>
      <c r="D30" s="112"/>
      <c r="E30" s="112"/>
      <c r="F30" s="122"/>
      <c r="G30" s="641"/>
      <c r="H30" s="122"/>
      <c r="I30" s="493"/>
      <c r="J30" s="642"/>
      <c r="K30" s="643"/>
      <c r="L30" s="493"/>
      <c r="M30" s="643"/>
      <c r="N30" s="170"/>
      <c r="O30" s="170"/>
      <c r="P30" s="493"/>
      <c r="Q30" s="493"/>
      <c r="R30" s="493"/>
      <c r="S30" s="493"/>
      <c r="T30" s="644"/>
      <c r="U30" s="634"/>
    </row>
    <row r="31" spans="1:22" ht="15" thickBot="1" x14ac:dyDescent="0.4">
      <c r="A31" s="1022"/>
      <c r="B31" s="177">
        <v>10</v>
      </c>
      <c r="C31" s="151"/>
      <c r="D31" s="149"/>
      <c r="E31" s="149"/>
      <c r="F31" s="151"/>
      <c r="G31" s="645"/>
      <c r="H31" s="151"/>
      <c r="I31" s="494"/>
      <c r="J31" s="646"/>
      <c r="K31" s="647"/>
      <c r="L31" s="494"/>
      <c r="M31" s="647"/>
      <c r="N31" s="171"/>
      <c r="O31" s="171"/>
      <c r="P31" s="494"/>
      <c r="Q31" s="494"/>
      <c r="R31" s="494"/>
      <c r="S31" s="494"/>
      <c r="T31" s="648"/>
      <c r="U31" s="634"/>
    </row>
    <row r="32" spans="1:22" ht="25" thickBot="1" x14ac:dyDescent="0.4">
      <c r="A32" s="157"/>
      <c r="B32" s="113"/>
      <c r="C32" s="113"/>
      <c r="D32" s="113"/>
      <c r="E32" s="597" t="s">
        <v>388</v>
      </c>
      <c r="F32" s="598">
        <f>COUNTA(F22:F31)</f>
        <v>0</v>
      </c>
      <c r="G32" s="599">
        <f>COUNTA(G22:G31)</f>
        <v>0</v>
      </c>
      <c r="J32" s="597" t="s">
        <v>627</v>
      </c>
      <c r="K32" s="599">
        <f>COUNTIF(K22:K31,"&lt;=31/12/2024")</f>
        <v>0</v>
      </c>
      <c r="L32" s="649"/>
      <c r="M32" s="155" t="s">
        <v>428</v>
      </c>
      <c r="N32" s="168">
        <f>SUM(N22:N31)</f>
        <v>0</v>
      </c>
      <c r="O32" s="169">
        <f>SUM(O22:O31)</f>
        <v>0</v>
      </c>
      <c r="P32" s="113"/>
      <c r="R32" s="113"/>
      <c r="S32" s="113"/>
      <c r="T32" s="650"/>
      <c r="U32" s="651"/>
      <c r="V32" s="650"/>
    </row>
    <row r="33" spans="1:21" ht="15" thickBot="1" x14ac:dyDescent="0.4">
      <c r="A33" s="652"/>
      <c r="B33" s="653"/>
      <c r="C33" s="459"/>
      <c r="D33" s="459"/>
      <c r="E33" s="459"/>
      <c r="F33" s="653"/>
      <c r="G33" s="459"/>
      <c r="H33" s="459"/>
      <c r="I33" s="653"/>
      <c r="J33" s="653"/>
      <c r="K33" s="459"/>
      <c r="L33" s="459"/>
      <c r="M33" s="459"/>
      <c r="N33" s="459"/>
      <c r="O33" s="459"/>
      <c r="P33" s="459"/>
      <c r="Q33" s="459"/>
      <c r="R33" s="459"/>
      <c r="S33" s="654"/>
      <c r="T33" s="459"/>
      <c r="U33" s="655"/>
    </row>
    <row r="34" spans="1:21" ht="15" thickBot="1" x14ac:dyDescent="0.4">
      <c r="A34" s="629"/>
      <c r="B34" s="630"/>
      <c r="C34" s="631"/>
      <c r="D34" s="631"/>
      <c r="E34" s="631"/>
      <c r="F34" s="630"/>
      <c r="G34" s="631"/>
      <c r="H34" s="631"/>
      <c r="I34" s="630"/>
      <c r="J34" s="630"/>
      <c r="K34" s="631"/>
      <c r="L34" s="631"/>
      <c r="M34" s="631"/>
      <c r="N34" s="631"/>
      <c r="O34" s="631"/>
      <c r="P34" s="631"/>
      <c r="Q34" s="631"/>
      <c r="R34" s="631"/>
      <c r="S34" s="631"/>
      <c r="T34" s="631"/>
      <c r="U34" s="632"/>
    </row>
    <row r="35" spans="1:21" ht="27.5" thickBot="1" x14ac:dyDescent="0.4">
      <c r="A35" s="185" t="s">
        <v>9</v>
      </c>
      <c r="B35" s="1023" t="s">
        <v>50</v>
      </c>
      <c r="C35" s="1024"/>
      <c r="E35" s="1025" t="s">
        <v>389</v>
      </c>
      <c r="F35" s="1026"/>
      <c r="G35" s="1027">
        <f>VLOOKUP(B35,'sub_Urbano.Piano inv. forn'!$D$41:$H$70,3,FALSE)</f>
        <v>0</v>
      </c>
      <c r="H35" s="1028"/>
      <c r="I35" s="102"/>
      <c r="J35" s="1025" t="s">
        <v>390</v>
      </c>
      <c r="K35" s="1026"/>
      <c r="L35" s="1027">
        <f>VLOOKUP(B35,'sub_Urbano.Piano inv. forn'!$D$41:$H$70,4,FALSE)</f>
        <v>0</v>
      </c>
      <c r="M35" s="1028"/>
      <c r="O35" s="191" t="s">
        <v>391</v>
      </c>
      <c r="P35" s="633"/>
      <c r="R35" s="192" t="s">
        <v>392</v>
      </c>
      <c r="S35" s="1029"/>
      <c r="T35" s="1030"/>
      <c r="U35" s="634"/>
    </row>
    <row r="36" spans="1:21" ht="15" thickBot="1" x14ac:dyDescent="0.4">
      <c r="A36" s="157"/>
      <c r="B36" s="114"/>
      <c r="C36" s="114"/>
      <c r="E36" s="115"/>
      <c r="F36" s="115"/>
      <c r="G36" s="116"/>
      <c r="H36" s="116"/>
      <c r="I36" s="102"/>
      <c r="J36" s="115"/>
      <c r="K36" s="115"/>
      <c r="L36" s="116"/>
      <c r="M36" s="116"/>
      <c r="O36" s="117"/>
      <c r="R36" s="113"/>
      <c r="S36" s="605"/>
      <c r="U36" s="158"/>
    </row>
    <row r="37" spans="1:21" ht="28.5" customHeight="1" thickBot="1" x14ac:dyDescent="0.4">
      <c r="A37" s="1031" t="s">
        <v>393</v>
      </c>
      <c r="B37" s="1032"/>
      <c r="C37" s="1032"/>
      <c r="D37" s="1033"/>
      <c r="E37" s="1034">
        <f>VLOOKUP(B35,'sub_Urbano.Piano inv. forn'!$D$41:$V$70,17,FALSE)</f>
        <v>0</v>
      </c>
      <c r="F37" s="1035"/>
      <c r="G37" s="1035"/>
      <c r="H37" s="1036"/>
      <c r="I37" s="102"/>
      <c r="J37" s="1037" t="s">
        <v>394</v>
      </c>
      <c r="K37" s="1038"/>
      <c r="L37" s="1034">
        <f>VLOOKUP(B35,'sub_Urbano.Piano inv. forn'!$D$41:$V$70,19,FALSE)</f>
        <v>0</v>
      </c>
      <c r="M37" s="1036"/>
      <c r="N37" s="141"/>
      <c r="O37" s="190" t="s">
        <v>395</v>
      </c>
      <c r="P37" s="163">
        <f>L37+E37</f>
        <v>0</v>
      </c>
      <c r="R37" s="192" t="s">
        <v>396</v>
      </c>
      <c r="S37" s="1029"/>
      <c r="T37" s="1030"/>
      <c r="U37" s="158"/>
    </row>
    <row r="38" spans="1:21" ht="15" thickBot="1" x14ac:dyDescent="0.4">
      <c r="A38" s="157"/>
      <c r="U38" s="634"/>
    </row>
    <row r="39" spans="1:21" ht="79.5" customHeight="1" x14ac:dyDescent="0.35">
      <c r="A39" s="1017" t="s">
        <v>397</v>
      </c>
      <c r="B39" s="1019" t="s">
        <v>398</v>
      </c>
      <c r="C39" s="1019" t="s">
        <v>399</v>
      </c>
      <c r="D39" s="186" t="s">
        <v>400</v>
      </c>
      <c r="E39" s="625" t="s">
        <v>401</v>
      </c>
      <c r="F39" s="186" t="s">
        <v>402</v>
      </c>
      <c r="G39" s="186" t="s">
        <v>403</v>
      </c>
      <c r="H39" s="187" t="s">
        <v>347</v>
      </c>
      <c r="I39" s="187" t="s">
        <v>404</v>
      </c>
      <c r="J39" s="187" t="s">
        <v>405</v>
      </c>
      <c r="K39" s="187" t="s">
        <v>406</v>
      </c>
      <c r="L39" s="187" t="s">
        <v>407</v>
      </c>
      <c r="M39" s="187" t="s">
        <v>408</v>
      </c>
      <c r="N39" s="187" t="s">
        <v>409</v>
      </c>
      <c r="O39" s="187" t="s">
        <v>410</v>
      </c>
      <c r="P39" s="187" t="s">
        <v>411</v>
      </c>
      <c r="Q39" s="187" t="s">
        <v>412</v>
      </c>
      <c r="R39" s="187" t="s">
        <v>413</v>
      </c>
      <c r="S39" s="187" t="s">
        <v>414</v>
      </c>
      <c r="T39" s="188" t="s">
        <v>415</v>
      </c>
      <c r="U39" s="635"/>
    </row>
    <row r="40" spans="1:21" ht="24.5" thickBot="1" x14ac:dyDescent="0.4">
      <c r="A40" s="1018"/>
      <c r="B40" s="1020"/>
      <c r="C40" s="1020"/>
      <c r="D40" s="189" t="s">
        <v>416</v>
      </c>
      <c r="E40" s="189" t="s">
        <v>417</v>
      </c>
      <c r="F40" s="189" t="s">
        <v>418</v>
      </c>
      <c r="G40" s="189" t="s">
        <v>418</v>
      </c>
      <c r="H40" s="189" t="s">
        <v>32</v>
      </c>
      <c r="I40" s="189" t="s">
        <v>419</v>
      </c>
      <c r="J40" s="189" t="s">
        <v>420</v>
      </c>
      <c r="K40" s="189" t="s">
        <v>421</v>
      </c>
      <c r="L40" s="189" t="s">
        <v>422</v>
      </c>
      <c r="M40" s="189" t="s">
        <v>421</v>
      </c>
      <c r="N40" s="189" t="s">
        <v>423</v>
      </c>
      <c r="O40" s="189" t="s">
        <v>387</v>
      </c>
      <c r="P40" s="189" t="s">
        <v>424</v>
      </c>
      <c r="Q40" s="189" t="s">
        <v>425</v>
      </c>
      <c r="R40" s="189" t="s">
        <v>426</v>
      </c>
      <c r="S40" s="189" t="s">
        <v>426</v>
      </c>
      <c r="T40" s="636"/>
      <c r="U40" s="635"/>
    </row>
    <row r="41" spans="1:21" x14ac:dyDescent="0.35">
      <c r="A41" s="1021" t="str">
        <f>B35</f>
        <v>suburb.m.15</v>
      </c>
      <c r="B41" s="175">
        <v>1</v>
      </c>
      <c r="C41" s="213"/>
      <c r="D41" s="125"/>
      <c r="E41" s="125"/>
      <c r="F41" s="213"/>
      <c r="G41" s="637"/>
      <c r="H41" s="127"/>
      <c r="I41" s="492"/>
      <c r="J41" s="638"/>
      <c r="K41" s="639"/>
      <c r="L41" s="492"/>
      <c r="M41" s="639"/>
      <c r="N41" s="179"/>
      <c r="O41" s="179"/>
      <c r="P41" s="492"/>
      <c r="Q41" s="492"/>
      <c r="R41" s="492"/>
      <c r="S41" s="492"/>
      <c r="T41" s="640"/>
      <c r="U41" s="634"/>
    </row>
    <row r="42" spans="1:21" x14ac:dyDescent="0.35">
      <c r="A42" s="1021"/>
      <c r="B42" s="176">
        <v>2</v>
      </c>
      <c r="C42" s="122"/>
      <c r="D42" s="112"/>
      <c r="E42" s="112"/>
      <c r="F42" s="122"/>
      <c r="G42" s="641"/>
      <c r="H42" s="122"/>
      <c r="I42" s="493"/>
      <c r="J42" s="642"/>
      <c r="K42" s="643"/>
      <c r="L42" s="493"/>
      <c r="M42" s="643"/>
      <c r="N42" s="170"/>
      <c r="O42" s="170"/>
      <c r="P42" s="493"/>
      <c r="Q42" s="493" t="s">
        <v>427</v>
      </c>
      <c r="R42" s="493"/>
      <c r="S42" s="493"/>
      <c r="T42" s="644"/>
      <c r="U42" s="634"/>
    </row>
    <row r="43" spans="1:21" x14ac:dyDescent="0.35">
      <c r="A43" s="1021"/>
      <c r="B43" s="176">
        <v>3</v>
      </c>
      <c r="C43" s="122"/>
      <c r="D43" s="112"/>
      <c r="E43" s="112"/>
      <c r="F43" s="122"/>
      <c r="G43" s="641"/>
      <c r="H43" s="122"/>
      <c r="I43" s="493"/>
      <c r="J43" s="642"/>
      <c r="K43" s="643"/>
      <c r="L43" s="493"/>
      <c r="M43" s="643"/>
      <c r="N43" s="170"/>
      <c r="O43" s="170"/>
      <c r="P43" s="493"/>
      <c r="Q43" s="493"/>
      <c r="R43" s="493"/>
      <c r="S43" s="493"/>
      <c r="T43" s="644"/>
      <c r="U43" s="634"/>
    </row>
    <row r="44" spans="1:21" x14ac:dyDescent="0.35">
      <c r="A44" s="1021"/>
      <c r="B44" s="176">
        <v>4</v>
      </c>
      <c r="C44" s="122"/>
      <c r="D44" s="112"/>
      <c r="E44" s="112"/>
      <c r="F44" s="122"/>
      <c r="G44" s="641"/>
      <c r="H44" s="122"/>
      <c r="I44" s="493"/>
      <c r="J44" s="642"/>
      <c r="K44" s="643"/>
      <c r="L44" s="493"/>
      <c r="M44" s="643"/>
      <c r="N44" s="170"/>
      <c r="O44" s="170"/>
      <c r="P44" s="493"/>
      <c r="Q44" s="493"/>
      <c r="R44" s="493"/>
      <c r="S44" s="493"/>
      <c r="T44" s="644"/>
      <c r="U44" s="634"/>
    </row>
    <row r="45" spans="1:21" x14ac:dyDescent="0.35">
      <c r="A45" s="1021"/>
      <c r="B45" s="176">
        <v>5</v>
      </c>
      <c r="C45" s="122"/>
      <c r="D45" s="112"/>
      <c r="E45" s="112"/>
      <c r="F45" s="122"/>
      <c r="G45" s="641"/>
      <c r="H45" s="122"/>
      <c r="I45" s="493"/>
      <c r="J45" s="642"/>
      <c r="K45" s="643"/>
      <c r="L45" s="493"/>
      <c r="M45" s="643"/>
      <c r="N45" s="170"/>
      <c r="O45" s="170"/>
      <c r="P45" s="493"/>
      <c r="Q45" s="493"/>
      <c r="R45" s="493"/>
      <c r="S45" s="493"/>
      <c r="T45" s="644"/>
      <c r="U45" s="634"/>
    </row>
    <row r="46" spans="1:21" x14ac:dyDescent="0.35">
      <c r="A46" s="1021"/>
      <c r="B46" s="176">
        <v>6</v>
      </c>
      <c r="C46" s="122"/>
      <c r="D46" s="112"/>
      <c r="E46" s="112"/>
      <c r="F46" s="122"/>
      <c r="G46" s="641"/>
      <c r="H46" s="122"/>
      <c r="I46" s="493"/>
      <c r="J46" s="642"/>
      <c r="K46" s="643"/>
      <c r="L46" s="493"/>
      <c r="M46" s="643"/>
      <c r="N46" s="170"/>
      <c r="O46" s="170"/>
      <c r="P46" s="493"/>
      <c r="Q46" s="493"/>
      <c r="R46" s="493"/>
      <c r="S46" s="493"/>
      <c r="T46" s="644"/>
      <c r="U46" s="634"/>
    </row>
    <row r="47" spans="1:21" x14ac:dyDescent="0.35">
      <c r="A47" s="1021"/>
      <c r="B47" s="176">
        <v>7</v>
      </c>
      <c r="C47" s="122"/>
      <c r="D47" s="112"/>
      <c r="E47" s="112"/>
      <c r="F47" s="122"/>
      <c r="G47" s="641"/>
      <c r="H47" s="122"/>
      <c r="I47" s="493"/>
      <c r="J47" s="642"/>
      <c r="K47" s="643"/>
      <c r="L47" s="493"/>
      <c r="M47" s="643"/>
      <c r="N47" s="170"/>
      <c r="O47" s="170"/>
      <c r="P47" s="493"/>
      <c r="Q47" s="493"/>
      <c r="R47" s="493"/>
      <c r="S47" s="493"/>
      <c r="T47" s="644"/>
      <c r="U47" s="634"/>
    </row>
    <row r="48" spans="1:21" x14ac:dyDescent="0.35">
      <c r="A48" s="1021"/>
      <c r="B48" s="176">
        <v>8</v>
      </c>
      <c r="C48" s="122"/>
      <c r="D48" s="112"/>
      <c r="E48" s="112"/>
      <c r="F48" s="122"/>
      <c r="G48" s="641"/>
      <c r="H48" s="122"/>
      <c r="I48" s="493"/>
      <c r="J48" s="642"/>
      <c r="K48" s="643"/>
      <c r="L48" s="493"/>
      <c r="M48" s="643"/>
      <c r="N48" s="170"/>
      <c r="O48" s="170"/>
      <c r="P48" s="493"/>
      <c r="Q48" s="493"/>
      <c r="R48" s="493"/>
      <c r="S48" s="493"/>
      <c r="T48" s="644"/>
      <c r="U48" s="634"/>
    </row>
    <row r="49" spans="1:21" x14ac:dyDescent="0.35">
      <c r="A49" s="1021"/>
      <c r="B49" s="176">
        <v>9</v>
      </c>
      <c r="C49" s="122"/>
      <c r="D49" s="112"/>
      <c r="E49" s="112"/>
      <c r="F49" s="122"/>
      <c r="G49" s="641"/>
      <c r="H49" s="122"/>
      <c r="I49" s="493"/>
      <c r="J49" s="642"/>
      <c r="K49" s="643"/>
      <c r="L49" s="493"/>
      <c r="M49" s="643"/>
      <c r="N49" s="170"/>
      <c r="O49" s="170"/>
      <c r="P49" s="493"/>
      <c r="Q49" s="493"/>
      <c r="R49" s="493"/>
      <c r="S49" s="493"/>
      <c r="T49" s="644"/>
      <c r="U49" s="634"/>
    </row>
    <row r="50" spans="1:21" ht="15" thickBot="1" x14ac:dyDescent="0.4">
      <c r="A50" s="1022"/>
      <c r="B50" s="177">
        <v>10</v>
      </c>
      <c r="C50" s="151"/>
      <c r="D50" s="149"/>
      <c r="E50" s="149"/>
      <c r="F50" s="151"/>
      <c r="G50" s="645"/>
      <c r="H50" s="151"/>
      <c r="I50" s="494"/>
      <c r="J50" s="646"/>
      <c r="K50" s="647"/>
      <c r="L50" s="494"/>
      <c r="M50" s="647"/>
      <c r="N50" s="171"/>
      <c r="O50" s="171"/>
      <c r="P50" s="494"/>
      <c r="Q50" s="494"/>
      <c r="R50" s="494"/>
      <c r="S50" s="494"/>
      <c r="T50" s="648"/>
      <c r="U50" s="634"/>
    </row>
    <row r="51" spans="1:21" ht="25" thickBot="1" x14ac:dyDescent="0.4">
      <c r="A51" s="157"/>
      <c r="B51" s="113"/>
      <c r="C51" s="113"/>
      <c r="D51" s="113"/>
      <c r="E51" s="597" t="s">
        <v>388</v>
      </c>
      <c r="F51" s="598">
        <f>COUNTA(F41:F50)</f>
        <v>0</v>
      </c>
      <c r="G51" s="599">
        <f>COUNTA(G41:G50)</f>
        <v>0</v>
      </c>
      <c r="H51" s="649"/>
      <c r="I51" s="649"/>
      <c r="J51" s="597" t="s">
        <v>627</v>
      </c>
      <c r="K51" s="599">
        <f>COUNTIF(K41:K50,"&lt;=31/12/2024")</f>
        <v>0</v>
      </c>
      <c r="L51" s="649"/>
      <c r="M51" s="373" t="s">
        <v>428</v>
      </c>
      <c r="N51" s="374">
        <f>SUM(N41:N50)</f>
        <v>0</v>
      </c>
      <c r="O51" s="375">
        <f>SUM(O41:O50)</f>
        <v>0</v>
      </c>
      <c r="P51" s="113"/>
      <c r="R51" s="113"/>
      <c r="S51" s="113"/>
      <c r="T51" s="650"/>
      <c r="U51" s="651"/>
    </row>
    <row r="52" spans="1:21" ht="15" thickBot="1" x14ac:dyDescent="0.4">
      <c r="A52" s="652"/>
      <c r="B52" s="653"/>
      <c r="C52" s="459"/>
      <c r="D52" s="459"/>
      <c r="E52" s="459"/>
      <c r="F52" s="653"/>
      <c r="G52" s="459"/>
      <c r="H52" s="459"/>
      <c r="I52" s="653"/>
      <c r="J52" s="653"/>
      <c r="K52" s="459"/>
      <c r="L52" s="459"/>
      <c r="M52" s="459"/>
      <c r="N52" s="459"/>
      <c r="O52" s="459"/>
      <c r="P52" s="459"/>
      <c r="Q52" s="459"/>
      <c r="R52" s="459"/>
      <c r="S52" s="654"/>
      <c r="T52" s="459"/>
      <c r="U52" s="655"/>
    </row>
    <row r="53" spans="1:21" ht="15" thickBot="1" x14ac:dyDescent="0.4">
      <c r="A53" s="629"/>
      <c r="B53" s="630"/>
      <c r="C53" s="631"/>
      <c r="D53" s="631"/>
      <c r="E53" s="631"/>
      <c r="F53" s="630"/>
      <c r="G53" s="631"/>
      <c r="H53" s="631"/>
      <c r="I53" s="630"/>
      <c r="J53" s="630"/>
      <c r="K53" s="631"/>
      <c r="L53" s="631"/>
      <c r="M53" s="631"/>
      <c r="N53" s="631"/>
      <c r="O53" s="631"/>
      <c r="P53" s="631"/>
      <c r="Q53" s="631"/>
      <c r="R53" s="631"/>
      <c r="S53" s="631"/>
      <c r="T53" s="631"/>
      <c r="U53" s="632"/>
    </row>
    <row r="54" spans="1:21" ht="27.5" thickBot="1" x14ac:dyDescent="0.4">
      <c r="A54" s="185" t="s">
        <v>9</v>
      </c>
      <c r="B54" s="1023" t="s">
        <v>42</v>
      </c>
      <c r="C54" s="1024"/>
      <c r="E54" s="1025" t="s">
        <v>389</v>
      </c>
      <c r="F54" s="1026"/>
      <c r="G54" s="1027">
        <f>VLOOKUP(B54,'sub_Urbano.Piano inv. forn'!$D$41:$H$70,3,FALSE)</f>
        <v>0</v>
      </c>
      <c r="H54" s="1028"/>
      <c r="I54" s="102"/>
      <c r="J54" s="1025" t="s">
        <v>390</v>
      </c>
      <c r="K54" s="1026"/>
      <c r="L54" s="1027">
        <f>VLOOKUP(B54,'sub_Urbano.Piano inv. forn'!$D$41:$H$70,4,FALSE)</f>
        <v>0</v>
      </c>
      <c r="M54" s="1028"/>
      <c r="O54" s="191" t="s">
        <v>391</v>
      </c>
      <c r="P54" s="633"/>
      <c r="R54" s="192" t="s">
        <v>392</v>
      </c>
      <c r="S54" s="1029"/>
      <c r="T54" s="1030"/>
      <c r="U54" s="634"/>
    </row>
    <row r="55" spans="1:21" ht="15" thickBot="1" x14ac:dyDescent="0.4">
      <c r="A55" s="157"/>
      <c r="B55" s="114"/>
      <c r="C55" s="114"/>
      <c r="E55" s="115"/>
      <c r="F55" s="115"/>
      <c r="G55" s="116"/>
      <c r="H55" s="116"/>
      <c r="I55" s="102"/>
      <c r="J55" s="115"/>
      <c r="K55" s="115"/>
      <c r="L55" s="116"/>
      <c r="M55" s="116"/>
      <c r="O55" s="117"/>
      <c r="R55" s="113"/>
      <c r="S55" s="605"/>
      <c r="U55" s="158"/>
    </row>
    <row r="56" spans="1:21" ht="28.5" customHeight="1" thickBot="1" x14ac:dyDescent="0.4">
      <c r="A56" s="1031" t="s">
        <v>393</v>
      </c>
      <c r="B56" s="1032"/>
      <c r="C56" s="1032"/>
      <c r="D56" s="1033"/>
      <c r="E56" s="1034">
        <f>VLOOKUP(B54,'sub_Urbano.Piano inv. forn'!$D$41:$V$70,17,FALSE)</f>
        <v>0</v>
      </c>
      <c r="F56" s="1035"/>
      <c r="G56" s="1035"/>
      <c r="H56" s="1036"/>
      <c r="I56" s="102"/>
      <c r="J56" s="1037" t="s">
        <v>394</v>
      </c>
      <c r="K56" s="1038"/>
      <c r="L56" s="1034">
        <f>VLOOKUP(B54,'sub_Urbano.Piano inv. forn'!$D$41:$V$70,19,FALSE)</f>
        <v>0</v>
      </c>
      <c r="M56" s="1036"/>
      <c r="N56" s="141"/>
      <c r="O56" s="190" t="s">
        <v>395</v>
      </c>
      <c r="P56" s="163">
        <f>L56+E56</f>
        <v>0</v>
      </c>
      <c r="R56" s="192" t="s">
        <v>396</v>
      </c>
      <c r="S56" s="1029"/>
      <c r="T56" s="1030"/>
      <c r="U56" s="158"/>
    </row>
    <row r="57" spans="1:21" ht="15" thickBot="1" x14ac:dyDescent="0.4">
      <c r="A57" s="157"/>
      <c r="U57" s="634"/>
    </row>
    <row r="58" spans="1:21" ht="58" x14ac:dyDescent="0.35">
      <c r="A58" s="1017" t="s">
        <v>397</v>
      </c>
      <c r="B58" s="1019" t="s">
        <v>398</v>
      </c>
      <c r="C58" s="1019" t="s">
        <v>399</v>
      </c>
      <c r="D58" s="186" t="s">
        <v>400</v>
      </c>
      <c r="E58" s="625" t="s">
        <v>401</v>
      </c>
      <c r="F58" s="186" t="s">
        <v>402</v>
      </c>
      <c r="G58" s="186" t="s">
        <v>403</v>
      </c>
      <c r="H58" s="187" t="s">
        <v>347</v>
      </c>
      <c r="I58" s="187" t="s">
        <v>404</v>
      </c>
      <c r="J58" s="187" t="s">
        <v>405</v>
      </c>
      <c r="K58" s="187" t="s">
        <v>406</v>
      </c>
      <c r="L58" s="187" t="s">
        <v>407</v>
      </c>
      <c r="M58" s="187" t="s">
        <v>408</v>
      </c>
      <c r="N58" s="187" t="s">
        <v>409</v>
      </c>
      <c r="O58" s="187" t="s">
        <v>410</v>
      </c>
      <c r="P58" s="187" t="s">
        <v>411</v>
      </c>
      <c r="Q58" s="187" t="s">
        <v>412</v>
      </c>
      <c r="R58" s="187" t="s">
        <v>413</v>
      </c>
      <c r="S58" s="187" t="s">
        <v>414</v>
      </c>
      <c r="T58" s="188" t="s">
        <v>415</v>
      </c>
      <c r="U58" s="635"/>
    </row>
    <row r="59" spans="1:21" ht="24.5" thickBot="1" x14ac:dyDescent="0.4">
      <c r="A59" s="1018"/>
      <c r="B59" s="1020"/>
      <c r="C59" s="1020"/>
      <c r="D59" s="189" t="s">
        <v>416</v>
      </c>
      <c r="E59" s="189" t="s">
        <v>417</v>
      </c>
      <c r="F59" s="189" t="s">
        <v>418</v>
      </c>
      <c r="G59" s="189" t="s">
        <v>418</v>
      </c>
      <c r="H59" s="189" t="s">
        <v>32</v>
      </c>
      <c r="I59" s="189" t="s">
        <v>419</v>
      </c>
      <c r="J59" s="189" t="s">
        <v>420</v>
      </c>
      <c r="K59" s="189" t="s">
        <v>421</v>
      </c>
      <c r="L59" s="189" t="s">
        <v>422</v>
      </c>
      <c r="M59" s="189" t="s">
        <v>421</v>
      </c>
      <c r="N59" s="189" t="s">
        <v>423</v>
      </c>
      <c r="O59" s="189" t="s">
        <v>387</v>
      </c>
      <c r="P59" s="189" t="s">
        <v>424</v>
      </c>
      <c r="Q59" s="189" t="s">
        <v>425</v>
      </c>
      <c r="R59" s="189" t="s">
        <v>426</v>
      </c>
      <c r="S59" s="189" t="s">
        <v>426</v>
      </c>
      <c r="T59" s="636"/>
      <c r="U59" s="635"/>
    </row>
    <row r="60" spans="1:21" x14ac:dyDescent="0.35">
      <c r="A60" s="1021" t="str">
        <f>B54</f>
        <v>suburb.m.7</v>
      </c>
      <c r="B60" s="175">
        <v>1</v>
      </c>
      <c r="C60" s="213"/>
      <c r="D60" s="125"/>
      <c r="E60" s="125"/>
      <c r="F60" s="213"/>
      <c r="G60" s="637"/>
      <c r="H60" s="127"/>
      <c r="I60" s="492"/>
      <c r="J60" s="638"/>
      <c r="K60" s="639"/>
      <c r="L60" s="492"/>
      <c r="M60" s="639"/>
      <c r="N60" s="179"/>
      <c r="O60" s="179"/>
      <c r="P60" s="492"/>
      <c r="Q60" s="492"/>
      <c r="R60" s="492"/>
      <c r="S60" s="492"/>
      <c r="T60" s="640"/>
      <c r="U60" s="634"/>
    </row>
    <row r="61" spans="1:21" x14ac:dyDescent="0.35">
      <c r="A61" s="1021"/>
      <c r="B61" s="176">
        <v>2</v>
      </c>
      <c r="C61" s="122"/>
      <c r="D61" s="112"/>
      <c r="E61" s="112"/>
      <c r="F61" s="122"/>
      <c r="G61" s="641"/>
      <c r="H61" s="122"/>
      <c r="I61" s="493"/>
      <c r="J61" s="642"/>
      <c r="K61" s="643"/>
      <c r="L61" s="493"/>
      <c r="M61" s="643"/>
      <c r="N61" s="170"/>
      <c r="O61" s="170"/>
      <c r="P61" s="493"/>
      <c r="Q61" s="493" t="s">
        <v>427</v>
      </c>
      <c r="R61" s="493"/>
      <c r="S61" s="493"/>
      <c r="T61" s="644"/>
      <c r="U61" s="634"/>
    </row>
    <row r="62" spans="1:21" x14ac:dyDescent="0.35">
      <c r="A62" s="1021"/>
      <c r="B62" s="176">
        <v>3</v>
      </c>
      <c r="C62" s="122"/>
      <c r="D62" s="112"/>
      <c r="E62" s="112"/>
      <c r="F62" s="122"/>
      <c r="G62" s="641"/>
      <c r="H62" s="122"/>
      <c r="I62" s="493"/>
      <c r="J62" s="642"/>
      <c r="K62" s="643"/>
      <c r="L62" s="493"/>
      <c r="M62" s="643"/>
      <c r="N62" s="170"/>
      <c r="O62" s="170"/>
      <c r="P62" s="493"/>
      <c r="Q62" s="493"/>
      <c r="R62" s="493"/>
      <c r="S62" s="493"/>
      <c r="T62" s="644"/>
      <c r="U62" s="634"/>
    </row>
    <row r="63" spans="1:21" x14ac:dyDescent="0.35">
      <c r="A63" s="1021"/>
      <c r="B63" s="176">
        <v>4</v>
      </c>
      <c r="C63" s="122"/>
      <c r="D63" s="112"/>
      <c r="E63" s="112"/>
      <c r="F63" s="122"/>
      <c r="G63" s="641"/>
      <c r="H63" s="122"/>
      <c r="I63" s="493"/>
      <c r="J63" s="642"/>
      <c r="K63" s="643"/>
      <c r="L63" s="493"/>
      <c r="M63" s="643"/>
      <c r="N63" s="170"/>
      <c r="O63" s="170"/>
      <c r="P63" s="493"/>
      <c r="Q63" s="493"/>
      <c r="R63" s="493"/>
      <c r="S63" s="493"/>
      <c r="T63" s="644"/>
      <c r="U63" s="634"/>
    </row>
    <row r="64" spans="1:21" x14ac:dyDescent="0.35">
      <c r="A64" s="1021"/>
      <c r="B64" s="176">
        <v>5</v>
      </c>
      <c r="C64" s="122"/>
      <c r="D64" s="112"/>
      <c r="E64" s="112"/>
      <c r="F64" s="122"/>
      <c r="G64" s="641"/>
      <c r="H64" s="122"/>
      <c r="I64" s="493"/>
      <c r="J64" s="642"/>
      <c r="K64" s="643"/>
      <c r="L64" s="493"/>
      <c r="M64" s="643"/>
      <c r="N64" s="170"/>
      <c r="O64" s="170"/>
      <c r="P64" s="493"/>
      <c r="Q64" s="493"/>
      <c r="R64" s="493"/>
      <c r="S64" s="493"/>
      <c r="T64" s="644"/>
      <c r="U64" s="634"/>
    </row>
    <row r="65" spans="1:21" x14ac:dyDescent="0.35">
      <c r="A65" s="1021"/>
      <c r="B65" s="176">
        <v>6</v>
      </c>
      <c r="C65" s="122"/>
      <c r="D65" s="112"/>
      <c r="E65" s="112"/>
      <c r="F65" s="122"/>
      <c r="G65" s="641"/>
      <c r="H65" s="122"/>
      <c r="I65" s="493"/>
      <c r="J65" s="642"/>
      <c r="K65" s="643"/>
      <c r="L65" s="493"/>
      <c r="M65" s="643"/>
      <c r="N65" s="170"/>
      <c r="O65" s="170"/>
      <c r="P65" s="493"/>
      <c r="Q65" s="493"/>
      <c r="R65" s="493"/>
      <c r="S65" s="493"/>
      <c r="T65" s="644"/>
      <c r="U65" s="634"/>
    </row>
    <row r="66" spans="1:21" x14ac:dyDescent="0.35">
      <c r="A66" s="1021"/>
      <c r="B66" s="176">
        <v>7</v>
      </c>
      <c r="C66" s="122"/>
      <c r="D66" s="112"/>
      <c r="E66" s="112"/>
      <c r="F66" s="122"/>
      <c r="G66" s="641"/>
      <c r="H66" s="122"/>
      <c r="I66" s="493"/>
      <c r="J66" s="642"/>
      <c r="K66" s="643"/>
      <c r="L66" s="493"/>
      <c r="M66" s="643"/>
      <c r="N66" s="170"/>
      <c r="O66" s="170"/>
      <c r="P66" s="493"/>
      <c r="Q66" s="493"/>
      <c r="R66" s="493"/>
      <c r="S66" s="493"/>
      <c r="T66" s="644"/>
      <c r="U66" s="634"/>
    </row>
    <row r="67" spans="1:21" x14ac:dyDescent="0.35">
      <c r="A67" s="1021"/>
      <c r="B67" s="176">
        <v>8</v>
      </c>
      <c r="C67" s="122"/>
      <c r="D67" s="112"/>
      <c r="E67" s="112"/>
      <c r="F67" s="122"/>
      <c r="G67" s="641"/>
      <c r="H67" s="122"/>
      <c r="I67" s="493"/>
      <c r="J67" s="642"/>
      <c r="K67" s="643"/>
      <c r="L67" s="493"/>
      <c r="M67" s="643"/>
      <c r="N67" s="170"/>
      <c r="O67" s="170"/>
      <c r="P67" s="493"/>
      <c r="Q67" s="493"/>
      <c r="R67" s="493"/>
      <c r="S67" s="493"/>
      <c r="T67" s="644"/>
      <c r="U67" s="634"/>
    </row>
    <row r="68" spans="1:21" x14ac:dyDescent="0.35">
      <c r="A68" s="1021"/>
      <c r="B68" s="176">
        <v>9</v>
      </c>
      <c r="C68" s="122"/>
      <c r="D68" s="112"/>
      <c r="E68" s="112"/>
      <c r="F68" s="122"/>
      <c r="G68" s="641"/>
      <c r="H68" s="122"/>
      <c r="I68" s="493"/>
      <c r="J68" s="642"/>
      <c r="K68" s="643"/>
      <c r="L68" s="493"/>
      <c r="M68" s="643"/>
      <c r="N68" s="170"/>
      <c r="O68" s="170"/>
      <c r="P68" s="493"/>
      <c r="Q68" s="493"/>
      <c r="R68" s="493"/>
      <c r="S68" s="493"/>
      <c r="T68" s="644"/>
      <c r="U68" s="634"/>
    </row>
    <row r="69" spans="1:21" ht="15" thickBot="1" x14ac:dyDescent="0.4">
      <c r="A69" s="1022"/>
      <c r="B69" s="177">
        <v>10</v>
      </c>
      <c r="C69" s="151"/>
      <c r="D69" s="149"/>
      <c r="E69" s="149"/>
      <c r="F69" s="151"/>
      <c r="G69" s="645"/>
      <c r="H69" s="151"/>
      <c r="I69" s="494"/>
      <c r="J69" s="646"/>
      <c r="K69" s="647"/>
      <c r="L69" s="494"/>
      <c r="M69" s="647"/>
      <c r="N69" s="171"/>
      <c r="O69" s="171"/>
      <c r="P69" s="494"/>
      <c r="Q69" s="494"/>
      <c r="R69" s="494"/>
      <c r="S69" s="494"/>
      <c r="T69" s="648"/>
      <c r="U69" s="634"/>
    </row>
    <row r="70" spans="1:21" ht="25" thickBot="1" x14ac:dyDescent="0.4">
      <c r="A70" s="157"/>
      <c r="B70" s="113"/>
      <c r="C70" s="113"/>
      <c r="D70" s="113"/>
      <c r="E70" s="597" t="s">
        <v>388</v>
      </c>
      <c r="F70" s="598">
        <f>COUNTA(F60:F69)</f>
        <v>0</v>
      </c>
      <c r="G70" s="599">
        <f>COUNTA(G60:G69)</f>
        <v>0</v>
      </c>
      <c r="H70" s="649"/>
      <c r="I70" s="649"/>
      <c r="J70" s="597" t="s">
        <v>627</v>
      </c>
      <c r="K70" s="599">
        <f>COUNTIF(K60:K69,"&lt;=31/12/2024")</f>
        <v>0</v>
      </c>
      <c r="L70" s="649"/>
      <c r="M70" s="155" t="s">
        <v>428</v>
      </c>
      <c r="N70" s="168">
        <f>SUM(N60:N69)</f>
        <v>0</v>
      </c>
      <c r="O70" s="169">
        <f>SUM(O60:O69)</f>
        <v>0</v>
      </c>
      <c r="P70" s="113"/>
      <c r="R70" s="113"/>
      <c r="S70" s="113"/>
      <c r="T70" s="650"/>
      <c r="U70" s="651"/>
    </row>
    <row r="71" spans="1:21" ht="15" thickBot="1" x14ac:dyDescent="0.4">
      <c r="A71" s="652"/>
      <c r="B71" s="653"/>
      <c r="C71" s="459"/>
      <c r="D71" s="459"/>
      <c r="E71" s="459"/>
      <c r="F71" s="653"/>
      <c r="G71" s="459"/>
      <c r="H71" s="459"/>
      <c r="I71" s="653"/>
      <c r="J71" s="653"/>
      <c r="K71" s="459"/>
      <c r="L71" s="459"/>
      <c r="M71" s="459"/>
      <c r="N71" s="459"/>
      <c r="O71" s="459"/>
      <c r="P71" s="459"/>
      <c r="Q71" s="459"/>
      <c r="R71" s="459"/>
      <c r="S71" s="654"/>
      <c r="T71" s="459"/>
      <c r="U71" s="655"/>
    </row>
    <row r="72" spans="1:21" ht="15" thickBot="1" x14ac:dyDescent="0.4">
      <c r="A72" s="629"/>
      <c r="B72" s="630"/>
      <c r="C72" s="631"/>
      <c r="D72" s="631"/>
      <c r="E72" s="631"/>
      <c r="F72" s="630"/>
      <c r="G72" s="631"/>
      <c r="H72" s="631"/>
      <c r="I72" s="630"/>
      <c r="J72" s="630"/>
      <c r="K72" s="631"/>
      <c r="L72" s="631"/>
      <c r="M72" s="631"/>
      <c r="N72" s="631"/>
      <c r="O72" s="631"/>
      <c r="P72" s="631"/>
      <c r="Q72" s="631"/>
      <c r="R72" s="631"/>
      <c r="S72" s="631"/>
      <c r="T72" s="631"/>
      <c r="U72" s="632"/>
    </row>
    <row r="73" spans="1:21" ht="27.5" thickBot="1" x14ac:dyDescent="0.4">
      <c r="A73" s="185" t="s">
        <v>9</v>
      </c>
      <c r="B73" s="1023" t="s">
        <v>38</v>
      </c>
      <c r="C73" s="1024"/>
      <c r="E73" s="1025" t="s">
        <v>389</v>
      </c>
      <c r="F73" s="1026"/>
      <c r="G73" s="1027">
        <f>VLOOKUP(B73,'sub_Urbano.Piano inv. forn'!$D$41:$H$70,3,FALSE)</f>
        <v>0</v>
      </c>
      <c r="H73" s="1028"/>
      <c r="I73" s="102"/>
      <c r="J73" s="1025" t="s">
        <v>390</v>
      </c>
      <c r="K73" s="1026"/>
      <c r="L73" s="1027">
        <f>VLOOKUP(B73,'sub_Urbano.Piano inv. forn'!$D$41:$H$70,4,FALSE)</f>
        <v>0</v>
      </c>
      <c r="M73" s="1028"/>
      <c r="O73" s="191" t="s">
        <v>391</v>
      </c>
      <c r="P73" s="633"/>
      <c r="R73" s="192" t="s">
        <v>392</v>
      </c>
      <c r="S73" s="1029"/>
      <c r="T73" s="1030"/>
      <c r="U73" s="634"/>
    </row>
    <row r="74" spans="1:21" ht="15" thickBot="1" x14ac:dyDescent="0.4">
      <c r="A74" s="157"/>
      <c r="B74" s="114"/>
      <c r="C74" s="114"/>
      <c r="E74" s="115"/>
      <c r="F74" s="115"/>
      <c r="G74" s="116"/>
      <c r="H74" s="116"/>
      <c r="I74" s="102"/>
      <c r="J74" s="115"/>
      <c r="K74" s="115"/>
      <c r="L74" s="116"/>
      <c r="M74" s="116"/>
      <c r="O74" s="117"/>
      <c r="R74" s="113"/>
      <c r="S74" s="605"/>
      <c r="U74" s="158"/>
    </row>
    <row r="75" spans="1:21" ht="28.5" customHeight="1" thickBot="1" x14ac:dyDescent="0.4">
      <c r="A75" s="1031" t="s">
        <v>393</v>
      </c>
      <c r="B75" s="1032"/>
      <c r="C75" s="1032"/>
      <c r="D75" s="1033"/>
      <c r="E75" s="1034">
        <f>VLOOKUP(B73,'sub_Urbano.Piano inv. forn'!$D$41:$V$70,17,FALSE)</f>
        <v>0</v>
      </c>
      <c r="F75" s="1035"/>
      <c r="G75" s="1035"/>
      <c r="H75" s="1036"/>
      <c r="I75" s="102"/>
      <c r="J75" s="1037" t="s">
        <v>394</v>
      </c>
      <c r="K75" s="1038"/>
      <c r="L75" s="1034">
        <f>VLOOKUP(B73,'sub_Urbano.Piano inv. forn'!$D$41:$V$70,19,FALSE)</f>
        <v>0</v>
      </c>
      <c r="M75" s="1036"/>
      <c r="N75" s="141"/>
      <c r="O75" s="190" t="s">
        <v>395</v>
      </c>
      <c r="P75" s="163">
        <f>L75+E75</f>
        <v>0</v>
      </c>
      <c r="R75" s="192" t="s">
        <v>396</v>
      </c>
      <c r="S75" s="1029"/>
      <c r="T75" s="1030"/>
      <c r="U75" s="158"/>
    </row>
    <row r="76" spans="1:21" ht="15" thickBot="1" x14ac:dyDescent="0.4">
      <c r="A76" s="157"/>
      <c r="U76" s="634"/>
    </row>
    <row r="77" spans="1:21" ht="58" x14ac:dyDescent="0.35">
      <c r="A77" s="1017" t="s">
        <v>397</v>
      </c>
      <c r="B77" s="1019" t="s">
        <v>398</v>
      </c>
      <c r="C77" s="1019" t="s">
        <v>399</v>
      </c>
      <c r="D77" s="186" t="s">
        <v>400</v>
      </c>
      <c r="E77" s="625" t="s">
        <v>401</v>
      </c>
      <c r="F77" s="186" t="s">
        <v>402</v>
      </c>
      <c r="G77" s="186" t="s">
        <v>403</v>
      </c>
      <c r="H77" s="187" t="s">
        <v>347</v>
      </c>
      <c r="I77" s="187" t="s">
        <v>404</v>
      </c>
      <c r="J77" s="187" t="s">
        <v>405</v>
      </c>
      <c r="K77" s="187" t="s">
        <v>406</v>
      </c>
      <c r="L77" s="187" t="s">
        <v>407</v>
      </c>
      <c r="M77" s="187" t="s">
        <v>408</v>
      </c>
      <c r="N77" s="187" t="s">
        <v>409</v>
      </c>
      <c r="O77" s="187" t="s">
        <v>410</v>
      </c>
      <c r="P77" s="187" t="s">
        <v>411</v>
      </c>
      <c r="Q77" s="187" t="s">
        <v>412</v>
      </c>
      <c r="R77" s="187" t="s">
        <v>413</v>
      </c>
      <c r="S77" s="187" t="s">
        <v>414</v>
      </c>
      <c r="T77" s="188" t="s">
        <v>415</v>
      </c>
      <c r="U77" s="635"/>
    </row>
    <row r="78" spans="1:21" ht="24.5" thickBot="1" x14ac:dyDescent="0.4">
      <c r="A78" s="1018"/>
      <c r="B78" s="1020"/>
      <c r="C78" s="1020"/>
      <c r="D78" s="189" t="s">
        <v>416</v>
      </c>
      <c r="E78" s="189" t="s">
        <v>417</v>
      </c>
      <c r="F78" s="189" t="s">
        <v>418</v>
      </c>
      <c r="G78" s="189" t="s">
        <v>418</v>
      </c>
      <c r="H78" s="189" t="s">
        <v>32</v>
      </c>
      <c r="I78" s="189" t="s">
        <v>419</v>
      </c>
      <c r="J78" s="189" t="s">
        <v>420</v>
      </c>
      <c r="K78" s="189" t="s">
        <v>421</v>
      </c>
      <c r="L78" s="189" t="s">
        <v>422</v>
      </c>
      <c r="M78" s="189" t="s">
        <v>421</v>
      </c>
      <c r="N78" s="189" t="s">
        <v>423</v>
      </c>
      <c r="O78" s="189" t="s">
        <v>387</v>
      </c>
      <c r="P78" s="189" t="s">
        <v>424</v>
      </c>
      <c r="Q78" s="189" t="s">
        <v>425</v>
      </c>
      <c r="R78" s="189" t="s">
        <v>426</v>
      </c>
      <c r="S78" s="189" t="s">
        <v>426</v>
      </c>
      <c r="T78" s="636"/>
      <c r="U78" s="635"/>
    </row>
    <row r="79" spans="1:21" x14ac:dyDescent="0.35">
      <c r="A79" s="1021" t="str">
        <f>B73</f>
        <v>suburb.m.3</v>
      </c>
      <c r="B79" s="175">
        <v>1</v>
      </c>
      <c r="C79" s="213"/>
      <c r="D79" s="125"/>
      <c r="E79" s="125"/>
      <c r="F79" s="213"/>
      <c r="G79" s="637"/>
      <c r="H79" s="127"/>
      <c r="I79" s="492"/>
      <c r="J79" s="638"/>
      <c r="K79" s="639"/>
      <c r="L79" s="492"/>
      <c r="M79" s="639"/>
      <c r="N79" s="179"/>
      <c r="O79" s="179"/>
      <c r="P79" s="492"/>
      <c r="Q79" s="492"/>
      <c r="R79" s="492"/>
      <c r="S79" s="492"/>
      <c r="T79" s="640"/>
      <c r="U79" s="634"/>
    </row>
    <row r="80" spans="1:21" x14ac:dyDescent="0.35">
      <c r="A80" s="1021"/>
      <c r="B80" s="176">
        <v>2</v>
      </c>
      <c r="C80" s="122"/>
      <c r="D80" s="112"/>
      <c r="E80" s="112"/>
      <c r="F80" s="122"/>
      <c r="G80" s="641"/>
      <c r="H80" s="122"/>
      <c r="I80" s="493"/>
      <c r="J80" s="642"/>
      <c r="K80" s="643"/>
      <c r="L80" s="493"/>
      <c r="M80" s="643"/>
      <c r="N80" s="170"/>
      <c r="O80" s="170"/>
      <c r="P80" s="493"/>
      <c r="Q80" s="493" t="s">
        <v>427</v>
      </c>
      <c r="R80" s="493"/>
      <c r="S80" s="493"/>
      <c r="T80" s="644"/>
      <c r="U80" s="634"/>
    </row>
    <row r="81" spans="1:21" x14ac:dyDescent="0.35">
      <c r="A81" s="1021"/>
      <c r="B81" s="176">
        <v>3</v>
      </c>
      <c r="C81" s="122"/>
      <c r="D81" s="112"/>
      <c r="E81" s="112"/>
      <c r="F81" s="122"/>
      <c r="G81" s="641"/>
      <c r="H81" s="122"/>
      <c r="I81" s="493"/>
      <c r="J81" s="642"/>
      <c r="K81" s="643"/>
      <c r="L81" s="493"/>
      <c r="M81" s="643"/>
      <c r="N81" s="170"/>
      <c r="O81" s="170"/>
      <c r="P81" s="493"/>
      <c r="Q81" s="493"/>
      <c r="R81" s="493"/>
      <c r="S81" s="493"/>
      <c r="T81" s="644"/>
      <c r="U81" s="634"/>
    </row>
    <row r="82" spans="1:21" x14ac:dyDescent="0.35">
      <c r="A82" s="1021"/>
      <c r="B82" s="176">
        <v>4</v>
      </c>
      <c r="C82" s="122"/>
      <c r="D82" s="112"/>
      <c r="E82" s="112"/>
      <c r="F82" s="122"/>
      <c r="G82" s="641"/>
      <c r="H82" s="122"/>
      <c r="I82" s="493"/>
      <c r="J82" s="642"/>
      <c r="K82" s="643"/>
      <c r="L82" s="493"/>
      <c r="M82" s="643"/>
      <c r="N82" s="170"/>
      <c r="O82" s="170"/>
      <c r="P82" s="493"/>
      <c r="Q82" s="493"/>
      <c r="R82" s="493"/>
      <c r="S82" s="493"/>
      <c r="T82" s="644"/>
      <c r="U82" s="634"/>
    </row>
    <row r="83" spans="1:21" x14ac:dyDescent="0.35">
      <c r="A83" s="1021"/>
      <c r="B83" s="176">
        <v>5</v>
      </c>
      <c r="C83" s="122"/>
      <c r="D83" s="112"/>
      <c r="E83" s="112"/>
      <c r="F83" s="122"/>
      <c r="G83" s="641"/>
      <c r="H83" s="122"/>
      <c r="I83" s="493"/>
      <c r="J83" s="642"/>
      <c r="K83" s="643"/>
      <c r="L83" s="493"/>
      <c r="M83" s="643"/>
      <c r="N83" s="170"/>
      <c r="O83" s="170"/>
      <c r="P83" s="493"/>
      <c r="Q83" s="493"/>
      <c r="R83" s="493"/>
      <c r="S83" s="493"/>
      <c r="T83" s="644"/>
      <c r="U83" s="634"/>
    </row>
    <row r="84" spans="1:21" x14ac:dyDescent="0.35">
      <c r="A84" s="1021"/>
      <c r="B84" s="176">
        <v>6</v>
      </c>
      <c r="C84" s="122"/>
      <c r="D84" s="112"/>
      <c r="E84" s="112"/>
      <c r="F84" s="122"/>
      <c r="G84" s="641"/>
      <c r="H84" s="122"/>
      <c r="I84" s="493"/>
      <c r="J84" s="642"/>
      <c r="K84" s="643"/>
      <c r="L84" s="493"/>
      <c r="M84" s="643"/>
      <c r="N84" s="170"/>
      <c r="O84" s="170"/>
      <c r="P84" s="493"/>
      <c r="Q84" s="493"/>
      <c r="R84" s="493"/>
      <c r="S84" s="493"/>
      <c r="T84" s="644"/>
      <c r="U84" s="634"/>
    </row>
    <row r="85" spans="1:21" x14ac:dyDescent="0.35">
      <c r="A85" s="1021"/>
      <c r="B85" s="176">
        <v>7</v>
      </c>
      <c r="C85" s="122"/>
      <c r="D85" s="112"/>
      <c r="E85" s="112"/>
      <c r="F85" s="122"/>
      <c r="G85" s="641"/>
      <c r="H85" s="122"/>
      <c r="I85" s="493"/>
      <c r="J85" s="642"/>
      <c r="K85" s="643"/>
      <c r="L85" s="493"/>
      <c r="M85" s="643"/>
      <c r="N85" s="170"/>
      <c r="O85" s="170"/>
      <c r="P85" s="493"/>
      <c r="Q85" s="493"/>
      <c r="R85" s="493"/>
      <c r="S85" s="493"/>
      <c r="T85" s="644"/>
      <c r="U85" s="634"/>
    </row>
    <row r="86" spans="1:21" x14ac:dyDescent="0.35">
      <c r="A86" s="1021"/>
      <c r="B86" s="176">
        <v>8</v>
      </c>
      <c r="C86" s="122"/>
      <c r="D86" s="112"/>
      <c r="E86" s="112"/>
      <c r="F86" s="122"/>
      <c r="G86" s="641"/>
      <c r="H86" s="122"/>
      <c r="I86" s="493"/>
      <c r="J86" s="642"/>
      <c r="K86" s="643"/>
      <c r="L86" s="493"/>
      <c r="M86" s="643"/>
      <c r="N86" s="170"/>
      <c r="O86" s="170"/>
      <c r="P86" s="493"/>
      <c r="Q86" s="493"/>
      <c r="R86" s="493"/>
      <c r="S86" s="493"/>
      <c r="T86" s="644"/>
      <c r="U86" s="634"/>
    </row>
    <row r="87" spans="1:21" x14ac:dyDescent="0.35">
      <c r="A87" s="1021"/>
      <c r="B87" s="176">
        <v>9</v>
      </c>
      <c r="C87" s="122"/>
      <c r="D87" s="112"/>
      <c r="E87" s="112"/>
      <c r="F87" s="122"/>
      <c r="G87" s="641"/>
      <c r="H87" s="122"/>
      <c r="I87" s="493"/>
      <c r="J87" s="642"/>
      <c r="K87" s="643"/>
      <c r="L87" s="493"/>
      <c r="M87" s="643"/>
      <c r="N87" s="170"/>
      <c r="O87" s="170"/>
      <c r="P87" s="493"/>
      <c r="Q87" s="493"/>
      <c r="R87" s="493"/>
      <c r="S87" s="493"/>
      <c r="T87" s="644"/>
      <c r="U87" s="634"/>
    </row>
    <row r="88" spans="1:21" ht="15" thickBot="1" x14ac:dyDescent="0.4">
      <c r="A88" s="1022"/>
      <c r="B88" s="177">
        <v>10</v>
      </c>
      <c r="C88" s="151"/>
      <c r="D88" s="149"/>
      <c r="E88" s="149"/>
      <c r="F88" s="151"/>
      <c r="G88" s="645"/>
      <c r="H88" s="151"/>
      <c r="I88" s="494"/>
      <c r="J88" s="646"/>
      <c r="K88" s="647"/>
      <c r="L88" s="494"/>
      <c r="M88" s="647"/>
      <c r="N88" s="171"/>
      <c r="O88" s="171"/>
      <c r="P88" s="494"/>
      <c r="Q88" s="494"/>
      <c r="R88" s="494"/>
      <c r="S88" s="494"/>
      <c r="T88" s="648"/>
      <c r="U88" s="634"/>
    </row>
    <row r="89" spans="1:21" ht="25" thickBot="1" x14ac:dyDescent="0.4">
      <c r="A89" s="157"/>
      <c r="B89" s="113"/>
      <c r="C89" s="113"/>
      <c r="D89" s="113"/>
      <c r="E89" s="597" t="s">
        <v>388</v>
      </c>
      <c r="F89" s="598">
        <f>COUNTA(F79:F88)</f>
        <v>0</v>
      </c>
      <c r="G89" s="599">
        <f>COUNTA(G79:G88)</f>
        <v>0</v>
      </c>
      <c r="H89" s="649"/>
      <c r="I89" s="649"/>
      <c r="J89" s="597" t="s">
        <v>627</v>
      </c>
      <c r="K89" s="599">
        <f>COUNTIF(K79:K88,"&lt;=31/12/2024")</f>
        <v>0</v>
      </c>
      <c r="L89" s="649"/>
      <c r="M89" s="155" t="s">
        <v>428</v>
      </c>
      <c r="N89" s="168">
        <f>SUM(N79:N88)</f>
        <v>0</v>
      </c>
      <c r="O89" s="169">
        <f>SUM(O79:O88)</f>
        <v>0</v>
      </c>
      <c r="P89" s="113"/>
      <c r="R89" s="113"/>
      <c r="S89" s="113"/>
      <c r="T89" s="650"/>
      <c r="U89" s="651"/>
    </row>
    <row r="90" spans="1:21" ht="15" thickBot="1" x14ac:dyDescent="0.4">
      <c r="A90" s="652"/>
      <c r="B90" s="653"/>
      <c r="C90" s="459"/>
      <c r="D90" s="459"/>
      <c r="E90" s="459"/>
      <c r="F90" s="653"/>
      <c r="G90" s="459"/>
      <c r="H90" s="459"/>
      <c r="I90" s="653"/>
      <c r="J90" s="653"/>
      <c r="K90" s="459"/>
      <c r="L90" s="459"/>
      <c r="M90" s="459"/>
      <c r="N90" s="459"/>
      <c r="O90" s="459"/>
      <c r="P90" s="459"/>
      <c r="Q90" s="459"/>
      <c r="R90" s="459"/>
      <c r="S90" s="654"/>
      <c r="T90" s="459"/>
      <c r="U90" s="655"/>
    </row>
    <row r="91" spans="1:21" ht="15" thickBot="1" x14ac:dyDescent="0.4">
      <c r="A91" s="629"/>
      <c r="B91" s="630"/>
      <c r="C91" s="631"/>
      <c r="D91" s="631"/>
      <c r="E91" s="631"/>
      <c r="F91" s="630"/>
      <c r="G91" s="631"/>
      <c r="H91" s="631"/>
      <c r="I91" s="630"/>
      <c r="J91" s="630"/>
      <c r="K91" s="631"/>
      <c r="L91" s="631"/>
      <c r="M91" s="631"/>
      <c r="N91" s="631"/>
      <c r="O91" s="631"/>
      <c r="P91" s="631"/>
      <c r="Q91" s="631"/>
      <c r="R91" s="631"/>
      <c r="S91" s="631"/>
      <c r="T91" s="631"/>
      <c r="U91" s="632"/>
    </row>
    <row r="92" spans="1:21" ht="39" customHeight="1" thickBot="1" x14ac:dyDescent="0.4">
      <c r="A92" s="185" t="s">
        <v>9</v>
      </c>
      <c r="B92" s="1023" t="s">
        <v>40</v>
      </c>
      <c r="C92" s="1024"/>
      <c r="E92" s="1025" t="s">
        <v>389</v>
      </c>
      <c r="F92" s="1026"/>
      <c r="G92" s="1027">
        <f>VLOOKUP(B92,'sub_Urbano.Piano inv. forn'!$D$41:$H$70,3,FALSE)</f>
        <v>0</v>
      </c>
      <c r="H92" s="1028"/>
      <c r="I92" s="102"/>
      <c r="J92" s="1025" t="s">
        <v>390</v>
      </c>
      <c r="K92" s="1026"/>
      <c r="L92" s="1027">
        <f>VLOOKUP(B92,'sub_Urbano.Piano inv. forn'!$D$41:$H$70,4,FALSE)</f>
        <v>0</v>
      </c>
      <c r="M92" s="1028"/>
      <c r="O92" s="191" t="s">
        <v>391</v>
      </c>
      <c r="P92" s="633"/>
      <c r="R92" s="192" t="s">
        <v>392</v>
      </c>
      <c r="S92" s="1029"/>
      <c r="T92" s="1030"/>
      <c r="U92" s="634"/>
    </row>
    <row r="93" spans="1:21" ht="15" thickBot="1" x14ac:dyDescent="0.4">
      <c r="A93" s="157"/>
      <c r="B93" s="114"/>
      <c r="C93" s="114"/>
      <c r="E93" s="115"/>
      <c r="F93" s="115"/>
      <c r="G93" s="116"/>
      <c r="H93" s="116"/>
      <c r="I93" s="102"/>
      <c r="J93" s="115"/>
      <c r="K93" s="115"/>
      <c r="L93" s="116"/>
      <c r="M93" s="116"/>
      <c r="O93" s="117"/>
      <c r="R93" s="113"/>
      <c r="S93" s="605"/>
      <c r="U93" s="158"/>
    </row>
    <row r="94" spans="1:21" ht="28.5" customHeight="1" thickBot="1" x14ac:dyDescent="0.4">
      <c r="A94" s="1031" t="s">
        <v>393</v>
      </c>
      <c r="B94" s="1032"/>
      <c r="C94" s="1032"/>
      <c r="D94" s="1033"/>
      <c r="E94" s="1034">
        <f>VLOOKUP(B92,'sub_Urbano.Piano inv. forn'!$D$41:$V$70,17,FALSE)</f>
        <v>0</v>
      </c>
      <c r="F94" s="1035"/>
      <c r="G94" s="1035"/>
      <c r="H94" s="1036"/>
      <c r="I94" s="102"/>
      <c r="J94" s="1037" t="s">
        <v>394</v>
      </c>
      <c r="K94" s="1038"/>
      <c r="L94" s="1034">
        <f>VLOOKUP(B92,'sub_Urbano.Piano inv. forn'!$D$41:$V$70,19,FALSE)</f>
        <v>0</v>
      </c>
      <c r="M94" s="1036"/>
      <c r="N94" s="141"/>
      <c r="O94" s="190" t="s">
        <v>395</v>
      </c>
      <c r="P94" s="163">
        <f>L94+E94</f>
        <v>0</v>
      </c>
      <c r="R94" s="192" t="s">
        <v>396</v>
      </c>
      <c r="S94" s="1029"/>
      <c r="T94" s="1030"/>
      <c r="U94" s="158"/>
    </row>
    <row r="95" spans="1:21" ht="15" thickBot="1" x14ac:dyDescent="0.4">
      <c r="A95" s="157"/>
      <c r="U95" s="634"/>
    </row>
    <row r="96" spans="1:21" ht="58" x14ac:dyDescent="0.35">
      <c r="A96" s="1017" t="s">
        <v>397</v>
      </c>
      <c r="B96" s="1019" t="s">
        <v>398</v>
      </c>
      <c r="C96" s="1019" t="s">
        <v>399</v>
      </c>
      <c r="D96" s="186" t="s">
        <v>400</v>
      </c>
      <c r="E96" s="625" t="s">
        <v>401</v>
      </c>
      <c r="F96" s="186" t="s">
        <v>402</v>
      </c>
      <c r="G96" s="186" t="s">
        <v>403</v>
      </c>
      <c r="H96" s="187" t="s">
        <v>347</v>
      </c>
      <c r="I96" s="187" t="s">
        <v>404</v>
      </c>
      <c r="J96" s="187" t="s">
        <v>405</v>
      </c>
      <c r="K96" s="187" t="s">
        <v>406</v>
      </c>
      <c r="L96" s="187" t="s">
        <v>407</v>
      </c>
      <c r="M96" s="187" t="s">
        <v>408</v>
      </c>
      <c r="N96" s="187" t="s">
        <v>409</v>
      </c>
      <c r="O96" s="187" t="s">
        <v>410</v>
      </c>
      <c r="P96" s="187" t="s">
        <v>411</v>
      </c>
      <c r="Q96" s="187" t="s">
        <v>412</v>
      </c>
      <c r="R96" s="187" t="s">
        <v>413</v>
      </c>
      <c r="S96" s="187" t="s">
        <v>414</v>
      </c>
      <c r="T96" s="188" t="s">
        <v>415</v>
      </c>
      <c r="U96" s="635"/>
    </row>
    <row r="97" spans="1:21" ht="24.5" thickBot="1" x14ac:dyDescent="0.4">
      <c r="A97" s="1018"/>
      <c r="B97" s="1020"/>
      <c r="C97" s="1020"/>
      <c r="D97" s="189" t="s">
        <v>416</v>
      </c>
      <c r="E97" s="189" t="s">
        <v>417</v>
      </c>
      <c r="F97" s="189" t="s">
        <v>418</v>
      </c>
      <c r="G97" s="189" t="s">
        <v>418</v>
      </c>
      <c r="H97" s="189" t="s">
        <v>32</v>
      </c>
      <c r="I97" s="189" t="s">
        <v>419</v>
      </c>
      <c r="J97" s="189" t="s">
        <v>420</v>
      </c>
      <c r="K97" s="189" t="s">
        <v>421</v>
      </c>
      <c r="L97" s="189" t="s">
        <v>422</v>
      </c>
      <c r="M97" s="189" t="s">
        <v>421</v>
      </c>
      <c r="N97" s="189" t="s">
        <v>423</v>
      </c>
      <c r="O97" s="189" t="s">
        <v>387</v>
      </c>
      <c r="P97" s="189" t="s">
        <v>424</v>
      </c>
      <c r="Q97" s="189" t="s">
        <v>425</v>
      </c>
      <c r="R97" s="189" t="s">
        <v>426</v>
      </c>
      <c r="S97" s="189" t="s">
        <v>426</v>
      </c>
      <c r="T97" s="636"/>
      <c r="U97" s="635"/>
    </row>
    <row r="98" spans="1:21" x14ac:dyDescent="0.35">
      <c r="A98" s="1021" t="str">
        <f>B92</f>
        <v>suburb.m.5</v>
      </c>
      <c r="B98" s="175">
        <v>1</v>
      </c>
      <c r="C98" s="213"/>
      <c r="D98" s="125"/>
      <c r="E98" s="125"/>
      <c r="F98" s="213"/>
      <c r="G98" s="637"/>
      <c r="H98" s="127"/>
      <c r="I98" s="492"/>
      <c r="J98" s="638"/>
      <c r="K98" s="639"/>
      <c r="L98" s="492"/>
      <c r="M98" s="639"/>
      <c r="N98" s="179"/>
      <c r="O98" s="179"/>
      <c r="P98" s="492"/>
      <c r="Q98" s="492"/>
      <c r="R98" s="492"/>
      <c r="S98" s="492"/>
      <c r="T98" s="640"/>
      <c r="U98" s="634"/>
    </row>
    <row r="99" spans="1:21" x14ac:dyDescent="0.35">
      <c r="A99" s="1021"/>
      <c r="B99" s="176">
        <v>2</v>
      </c>
      <c r="C99" s="122"/>
      <c r="D99" s="112"/>
      <c r="E99" s="112"/>
      <c r="F99" s="122"/>
      <c r="G99" s="641"/>
      <c r="H99" s="122"/>
      <c r="I99" s="493"/>
      <c r="J99" s="642"/>
      <c r="K99" s="643"/>
      <c r="L99" s="493"/>
      <c r="M99" s="643"/>
      <c r="N99" s="170"/>
      <c r="O99" s="170"/>
      <c r="P99" s="493"/>
      <c r="Q99" s="493" t="s">
        <v>427</v>
      </c>
      <c r="R99" s="493"/>
      <c r="S99" s="493"/>
      <c r="T99" s="644"/>
      <c r="U99" s="634"/>
    </row>
    <row r="100" spans="1:21" x14ac:dyDescent="0.35">
      <c r="A100" s="1021"/>
      <c r="B100" s="176">
        <v>3</v>
      </c>
      <c r="C100" s="122"/>
      <c r="D100" s="112"/>
      <c r="E100" s="112"/>
      <c r="F100" s="122"/>
      <c r="G100" s="641"/>
      <c r="H100" s="122"/>
      <c r="I100" s="493"/>
      <c r="J100" s="642"/>
      <c r="K100" s="643"/>
      <c r="L100" s="493"/>
      <c r="M100" s="643"/>
      <c r="N100" s="170"/>
      <c r="O100" s="170"/>
      <c r="P100" s="493"/>
      <c r="Q100" s="493"/>
      <c r="R100" s="493"/>
      <c r="S100" s="493"/>
      <c r="T100" s="644"/>
      <c r="U100" s="634"/>
    </row>
    <row r="101" spans="1:21" x14ac:dyDescent="0.35">
      <c r="A101" s="1021"/>
      <c r="B101" s="176">
        <v>4</v>
      </c>
      <c r="C101" s="122"/>
      <c r="D101" s="112"/>
      <c r="E101" s="112"/>
      <c r="F101" s="122"/>
      <c r="G101" s="641"/>
      <c r="H101" s="122"/>
      <c r="I101" s="493"/>
      <c r="J101" s="642"/>
      <c r="K101" s="643"/>
      <c r="L101" s="493"/>
      <c r="M101" s="643"/>
      <c r="N101" s="170"/>
      <c r="O101" s="170"/>
      <c r="P101" s="493"/>
      <c r="Q101" s="493"/>
      <c r="R101" s="493"/>
      <c r="S101" s="493"/>
      <c r="T101" s="644"/>
      <c r="U101" s="634"/>
    </row>
    <row r="102" spans="1:21" x14ac:dyDescent="0.35">
      <c r="A102" s="1021"/>
      <c r="B102" s="176">
        <v>5</v>
      </c>
      <c r="C102" s="122"/>
      <c r="D102" s="112"/>
      <c r="E102" s="112"/>
      <c r="F102" s="122"/>
      <c r="G102" s="641"/>
      <c r="H102" s="122"/>
      <c r="I102" s="493"/>
      <c r="J102" s="642"/>
      <c r="K102" s="643"/>
      <c r="L102" s="493"/>
      <c r="M102" s="643"/>
      <c r="N102" s="170"/>
      <c r="O102" s="170"/>
      <c r="P102" s="493"/>
      <c r="Q102" s="493"/>
      <c r="R102" s="493"/>
      <c r="S102" s="493"/>
      <c r="T102" s="644"/>
      <c r="U102" s="634"/>
    </row>
    <row r="103" spans="1:21" x14ac:dyDescent="0.35">
      <c r="A103" s="1021"/>
      <c r="B103" s="176">
        <v>6</v>
      </c>
      <c r="C103" s="122"/>
      <c r="D103" s="112"/>
      <c r="E103" s="112"/>
      <c r="F103" s="122"/>
      <c r="G103" s="641"/>
      <c r="H103" s="122"/>
      <c r="I103" s="493"/>
      <c r="J103" s="642"/>
      <c r="K103" s="643"/>
      <c r="L103" s="493"/>
      <c r="M103" s="643"/>
      <c r="N103" s="170"/>
      <c r="O103" s="170"/>
      <c r="P103" s="493"/>
      <c r="Q103" s="493"/>
      <c r="R103" s="493"/>
      <c r="S103" s="493"/>
      <c r="T103" s="644"/>
      <c r="U103" s="634"/>
    </row>
    <row r="104" spans="1:21" x14ac:dyDescent="0.35">
      <c r="A104" s="1021"/>
      <c r="B104" s="176">
        <v>7</v>
      </c>
      <c r="C104" s="122"/>
      <c r="D104" s="112"/>
      <c r="E104" s="112"/>
      <c r="F104" s="122"/>
      <c r="G104" s="641"/>
      <c r="H104" s="122"/>
      <c r="I104" s="493"/>
      <c r="J104" s="642"/>
      <c r="K104" s="643"/>
      <c r="L104" s="493"/>
      <c r="M104" s="643"/>
      <c r="N104" s="170"/>
      <c r="O104" s="170"/>
      <c r="P104" s="493"/>
      <c r="Q104" s="493"/>
      <c r="R104" s="493"/>
      <c r="S104" s="493"/>
      <c r="T104" s="644"/>
      <c r="U104" s="634"/>
    </row>
    <row r="105" spans="1:21" x14ac:dyDescent="0.35">
      <c r="A105" s="1021"/>
      <c r="B105" s="176">
        <v>8</v>
      </c>
      <c r="C105" s="122"/>
      <c r="D105" s="112"/>
      <c r="E105" s="112"/>
      <c r="F105" s="122"/>
      <c r="G105" s="641"/>
      <c r="H105" s="122"/>
      <c r="I105" s="493"/>
      <c r="J105" s="642"/>
      <c r="K105" s="643"/>
      <c r="L105" s="493"/>
      <c r="M105" s="643"/>
      <c r="N105" s="170"/>
      <c r="O105" s="170"/>
      <c r="P105" s="493"/>
      <c r="Q105" s="493"/>
      <c r="R105" s="493"/>
      <c r="S105" s="493"/>
      <c r="T105" s="644"/>
      <c r="U105" s="634"/>
    </row>
    <row r="106" spans="1:21" x14ac:dyDescent="0.35">
      <c r="A106" s="1021"/>
      <c r="B106" s="176">
        <v>9</v>
      </c>
      <c r="C106" s="122"/>
      <c r="D106" s="112"/>
      <c r="E106" s="112"/>
      <c r="F106" s="122"/>
      <c r="G106" s="641"/>
      <c r="H106" s="122"/>
      <c r="I106" s="493"/>
      <c r="J106" s="642"/>
      <c r="K106" s="643"/>
      <c r="L106" s="493"/>
      <c r="M106" s="643"/>
      <c r="N106" s="170"/>
      <c r="O106" s="170"/>
      <c r="P106" s="493"/>
      <c r="Q106" s="493"/>
      <c r="R106" s="493"/>
      <c r="S106" s="493"/>
      <c r="T106" s="644"/>
      <c r="U106" s="634"/>
    </row>
    <row r="107" spans="1:21" ht="15" thickBot="1" x14ac:dyDescent="0.4">
      <c r="A107" s="1022"/>
      <c r="B107" s="177">
        <v>10</v>
      </c>
      <c r="C107" s="151"/>
      <c r="D107" s="149"/>
      <c r="E107" s="149"/>
      <c r="F107" s="151"/>
      <c r="G107" s="645"/>
      <c r="H107" s="151"/>
      <c r="I107" s="494"/>
      <c r="J107" s="646"/>
      <c r="K107" s="647"/>
      <c r="L107" s="494"/>
      <c r="M107" s="647"/>
      <c r="N107" s="171"/>
      <c r="O107" s="171"/>
      <c r="P107" s="494"/>
      <c r="Q107" s="494"/>
      <c r="R107" s="494"/>
      <c r="S107" s="494"/>
      <c r="T107" s="648"/>
      <c r="U107" s="634"/>
    </row>
    <row r="108" spans="1:21" ht="25" thickBot="1" x14ac:dyDescent="0.4">
      <c r="A108" s="157"/>
      <c r="B108" s="113"/>
      <c r="C108" s="113"/>
      <c r="D108" s="113"/>
      <c r="E108" s="597" t="s">
        <v>388</v>
      </c>
      <c r="F108" s="598">
        <f>COUNTA(F98:F107)</f>
        <v>0</v>
      </c>
      <c r="G108" s="599">
        <f>COUNTA(G98:G107)</f>
        <v>0</v>
      </c>
      <c r="H108" s="649"/>
      <c r="I108" s="649"/>
      <c r="J108" s="597" t="s">
        <v>627</v>
      </c>
      <c r="K108" s="599">
        <f>COUNTIF(K98:K107,"&lt;=31/12/2024")</f>
        <v>0</v>
      </c>
      <c r="L108" s="649"/>
      <c r="M108" s="155" t="s">
        <v>428</v>
      </c>
      <c r="N108" s="168">
        <f>SUM(N98:N107)</f>
        <v>0</v>
      </c>
      <c r="O108" s="169">
        <f>SUM(O98:O107)</f>
        <v>0</v>
      </c>
      <c r="P108" s="113"/>
      <c r="R108" s="113"/>
      <c r="S108" s="113"/>
      <c r="T108" s="650"/>
      <c r="U108" s="651"/>
    </row>
    <row r="109" spans="1:21" ht="15" thickBot="1" x14ac:dyDescent="0.4">
      <c r="A109" s="652"/>
      <c r="B109" s="653"/>
      <c r="C109" s="459"/>
      <c r="D109" s="459"/>
      <c r="E109" s="459"/>
      <c r="F109" s="653"/>
      <c r="G109" s="459"/>
      <c r="H109" s="459"/>
      <c r="I109" s="653"/>
      <c r="J109" s="653"/>
      <c r="K109" s="459"/>
      <c r="L109" s="459"/>
      <c r="M109" s="459"/>
      <c r="N109" s="459"/>
      <c r="O109" s="459"/>
      <c r="P109" s="459"/>
      <c r="Q109" s="459"/>
      <c r="R109" s="459"/>
      <c r="S109" s="654"/>
      <c r="T109" s="459"/>
      <c r="U109" s="655"/>
    </row>
    <row r="110" spans="1:21" ht="15" thickBot="1" x14ac:dyDescent="0.4">
      <c r="A110" s="629"/>
      <c r="B110" s="630"/>
      <c r="C110" s="631"/>
      <c r="D110" s="631"/>
      <c r="E110" s="631"/>
      <c r="F110" s="630"/>
      <c r="G110" s="631"/>
      <c r="H110" s="631"/>
      <c r="I110" s="630"/>
      <c r="J110" s="630"/>
      <c r="K110" s="631"/>
      <c r="L110" s="631"/>
      <c r="M110" s="631"/>
      <c r="N110" s="631"/>
      <c r="O110" s="631"/>
      <c r="P110" s="631"/>
      <c r="Q110" s="631"/>
      <c r="R110" s="631"/>
      <c r="S110" s="631"/>
      <c r="T110" s="631"/>
      <c r="U110" s="632"/>
    </row>
    <row r="111" spans="1:21" ht="27.5" thickBot="1" x14ac:dyDescent="0.4">
      <c r="A111" s="185" t="s">
        <v>9</v>
      </c>
      <c r="B111" s="1023" t="s">
        <v>39</v>
      </c>
      <c r="C111" s="1024"/>
      <c r="E111" s="1025" t="s">
        <v>389</v>
      </c>
      <c r="F111" s="1026"/>
      <c r="G111" s="1027">
        <f>VLOOKUP(B111,'sub_Urbano.Piano inv. forn'!$D$41:$H$70,3,FALSE)</f>
        <v>0</v>
      </c>
      <c r="H111" s="1028"/>
      <c r="I111" s="102"/>
      <c r="J111" s="1025" t="s">
        <v>390</v>
      </c>
      <c r="K111" s="1026"/>
      <c r="L111" s="1027">
        <f>VLOOKUP(B111,'sub_Urbano.Piano inv. forn'!$D$41:$H$70,4,FALSE)</f>
        <v>0</v>
      </c>
      <c r="M111" s="1028"/>
      <c r="O111" s="191" t="s">
        <v>391</v>
      </c>
      <c r="P111" s="633"/>
      <c r="R111" s="192" t="s">
        <v>392</v>
      </c>
      <c r="S111" s="1029"/>
      <c r="T111" s="1030"/>
      <c r="U111" s="634"/>
    </row>
    <row r="112" spans="1:21" ht="15" thickBot="1" x14ac:dyDescent="0.4">
      <c r="A112" s="157"/>
      <c r="B112" s="114"/>
      <c r="C112" s="114"/>
      <c r="E112" s="115"/>
      <c r="F112" s="115"/>
      <c r="G112" s="116"/>
      <c r="H112" s="116"/>
      <c r="I112" s="102"/>
      <c r="J112" s="115"/>
      <c r="K112" s="115"/>
      <c r="L112" s="116"/>
      <c r="M112" s="116"/>
      <c r="O112" s="117"/>
      <c r="R112" s="113"/>
      <c r="S112" s="605"/>
      <c r="U112" s="158"/>
    </row>
    <row r="113" spans="1:21" ht="28.5" customHeight="1" thickBot="1" x14ac:dyDescent="0.4">
      <c r="A113" s="1031" t="s">
        <v>393</v>
      </c>
      <c r="B113" s="1032"/>
      <c r="C113" s="1032"/>
      <c r="D113" s="1033"/>
      <c r="E113" s="1034">
        <f>VLOOKUP(B111,'sub_Urbano.Piano inv. forn'!$D$41:$V$70,17,FALSE)</f>
        <v>0</v>
      </c>
      <c r="F113" s="1035"/>
      <c r="G113" s="1035"/>
      <c r="H113" s="1036"/>
      <c r="I113" s="102"/>
      <c r="J113" s="1037" t="s">
        <v>394</v>
      </c>
      <c r="K113" s="1038"/>
      <c r="L113" s="1034">
        <f>VLOOKUP(B111,'sub_Urbano.Piano inv. forn'!$D$41:$V$70,19,FALSE)</f>
        <v>0</v>
      </c>
      <c r="M113" s="1036"/>
      <c r="N113" s="141"/>
      <c r="O113" s="190" t="s">
        <v>395</v>
      </c>
      <c r="P113" s="163">
        <f>L113+E113</f>
        <v>0</v>
      </c>
      <c r="R113" s="192" t="s">
        <v>396</v>
      </c>
      <c r="S113" s="1029"/>
      <c r="T113" s="1030"/>
      <c r="U113" s="158"/>
    </row>
    <row r="114" spans="1:21" ht="15" thickBot="1" x14ac:dyDescent="0.4">
      <c r="A114" s="157"/>
      <c r="U114" s="634"/>
    </row>
    <row r="115" spans="1:21" ht="58" x14ac:dyDescent="0.35">
      <c r="A115" s="1017" t="s">
        <v>397</v>
      </c>
      <c r="B115" s="1019" t="s">
        <v>398</v>
      </c>
      <c r="C115" s="1019" t="s">
        <v>399</v>
      </c>
      <c r="D115" s="186" t="s">
        <v>400</v>
      </c>
      <c r="E115" s="625" t="s">
        <v>401</v>
      </c>
      <c r="F115" s="186" t="s">
        <v>402</v>
      </c>
      <c r="G115" s="186" t="s">
        <v>403</v>
      </c>
      <c r="H115" s="187" t="s">
        <v>347</v>
      </c>
      <c r="I115" s="187" t="s">
        <v>404</v>
      </c>
      <c r="J115" s="187" t="s">
        <v>405</v>
      </c>
      <c r="K115" s="187" t="s">
        <v>406</v>
      </c>
      <c r="L115" s="187" t="s">
        <v>407</v>
      </c>
      <c r="M115" s="187" t="s">
        <v>408</v>
      </c>
      <c r="N115" s="187" t="s">
        <v>409</v>
      </c>
      <c r="O115" s="187" t="s">
        <v>410</v>
      </c>
      <c r="P115" s="187" t="s">
        <v>411</v>
      </c>
      <c r="Q115" s="187" t="s">
        <v>412</v>
      </c>
      <c r="R115" s="187" t="s">
        <v>413</v>
      </c>
      <c r="S115" s="187" t="s">
        <v>414</v>
      </c>
      <c r="T115" s="188" t="s">
        <v>415</v>
      </c>
      <c r="U115" s="635"/>
    </row>
    <row r="116" spans="1:21" ht="24.5" thickBot="1" x14ac:dyDescent="0.4">
      <c r="A116" s="1018"/>
      <c r="B116" s="1020"/>
      <c r="C116" s="1020"/>
      <c r="D116" s="189" t="s">
        <v>416</v>
      </c>
      <c r="E116" s="189" t="s">
        <v>417</v>
      </c>
      <c r="F116" s="189" t="s">
        <v>418</v>
      </c>
      <c r="G116" s="189" t="s">
        <v>418</v>
      </c>
      <c r="H116" s="189" t="s">
        <v>32</v>
      </c>
      <c r="I116" s="189" t="s">
        <v>419</v>
      </c>
      <c r="J116" s="189" t="s">
        <v>420</v>
      </c>
      <c r="K116" s="189" t="s">
        <v>421</v>
      </c>
      <c r="L116" s="189" t="s">
        <v>422</v>
      </c>
      <c r="M116" s="189" t="s">
        <v>421</v>
      </c>
      <c r="N116" s="189" t="s">
        <v>423</v>
      </c>
      <c r="O116" s="189" t="s">
        <v>387</v>
      </c>
      <c r="P116" s="189" t="s">
        <v>424</v>
      </c>
      <c r="Q116" s="189" t="s">
        <v>425</v>
      </c>
      <c r="R116" s="189" t="s">
        <v>426</v>
      </c>
      <c r="S116" s="189" t="s">
        <v>426</v>
      </c>
      <c r="T116" s="636"/>
      <c r="U116" s="635"/>
    </row>
    <row r="117" spans="1:21" x14ac:dyDescent="0.35">
      <c r="A117" s="1021" t="str">
        <f>B111</f>
        <v>suburb.m.4</v>
      </c>
      <c r="B117" s="175">
        <v>1</v>
      </c>
      <c r="C117" s="213"/>
      <c r="D117" s="125"/>
      <c r="E117" s="125"/>
      <c r="F117" s="213"/>
      <c r="G117" s="637"/>
      <c r="H117" s="127"/>
      <c r="I117" s="492"/>
      <c r="J117" s="638"/>
      <c r="K117" s="639"/>
      <c r="L117" s="492"/>
      <c r="M117" s="639"/>
      <c r="N117" s="179"/>
      <c r="O117" s="179"/>
      <c r="P117" s="492"/>
      <c r="Q117" s="492"/>
      <c r="R117" s="492"/>
      <c r="S117" s="492"/>
      <c r="T117" s="640"/>
      <c r="U117" s="634"/>
    </row>
    <row r="118" spans="1:21" x14ac:dyDescent="0.35">
      <c r="A118" s="1021"/>
      <c r="B118" s="176">
        <v>2</v>
      </c>
      <c r="C118" s="122"/>
      <c r="D118" s="112"/>
      <c r="E118" s="112"/>
      <c r="F118" s="122"/>
      <c r="G118" s="641"/>
      <c r="H118" s="122"/>
      <c r="I118" s="493"/>
      <c r="J118" s="642"/>
      <c r="K118" s="643"/>
      <c r="L118" s="493"/>
      <c r="M118" s="643"/>
      <c r="N118" s="170"/>
      <c r="O118" s="170"/>
      <c r="P118" s="493"/>
      <c r="Q118" s="493" t="s">
        <v>427</v>
      </c>
      <c r="R118" s="493"/>
      <c r="S118" s="493"/>
      <c r="T118" s="644"/>
      <c r="U118" s="634"/>
    </row>
    <row r="119" spans="1:21" x14ac:dyDescent="0.35">
      <c r="A119" s="1021"/>
      <c r="B119" s="176">
        <v>3</v>
      </c>
      <c r="C119" s="122"/>
      <c r="D119" s="112"/>
      <c r="E119" s="112"/>
      <c r="F119" s="122"/>
      <c r="G119" s="641"/>
      <c r="H119" s="122"/>
      <c r="I119" s="493"/>
      <c r="J119" s="642"/>
      <c r="K119" s="643"/>
      <c r="L119" s="493"/>
      <c r="M119" s="643"/>
      <c r="N119" s="170"/>
      <c r="O119" s="170"/>
      <c r="P119" s="493"/>
      <c r="Q119" s="493"/>
      <c r="R119" s="493"/>
      <c r="S119" s="493"/>
      <c r="T119" s="644"/>
      <c r="U119" s="634"/>
    </row>
    <row r="120" spans="1:21" x14ac:dyDescent="0.35">
      <c r="A120" s="1021"/>
      <c r="B120" s="176">
        <v>4</v>
      </c>
      <c r="C120" s="122"/>
      <c r="D120" s="112"/>
      <c r="E120" s="112"/>
      <c r="F120" s="122"/>
      <c r="G120" s="641"/>
      <c r="H120" s="122"/>
      <c r="I120" s="493"/>
      <c r="J120" s="642"/>
      <c r="K120" s="643"/>
      <c r="L120" s="493"/>
      <c r="M120" s="643"/>
      <c r="N120" s="170"/>
      <c r="O120" s="170"/>
      <c r="P120" s="493"/>
      <c r="Q120" s="493"/>
      <c r="R120" s="493"/>
      <c r="S120" s="493"/>
      <c r="T120" s="644"/>
      <c r="U120" s="634"/>
    </row>
    <row r="121" spans="1:21" x14ac:dyDescent="0.35">
      <c r="A121" s="1021"/>
      <c r="B121" s="176">
        <v>5</v>
      </c>
      <c r="C121" s="122"/>
      <c r="D121" s="112"/>
      <c r="E121" s="112"/>
      <c r="F121" s="122"/>
      <c r="G121" s="641"/>
      <c r="H121" s="122"/>
      <c r="I121" s="493"/>
      <c r="J121" s="642"/>
      <c r="K121" s="643"/>
      <c r="L121" s="493"/>
      <c r="M121" s="643"/>
      <c r="N121" s="170"/>
      <c r="O121" s="170"/>
      <c r="P121" s="493"/>
      <c r="Q121" s="493"/>
      <c r="R121" s="493"/>
      <c r="S121" s="493"/>
      <c r="T121" s="644"/>
      <c r="U121" s="634"/>
    </row>
    <row r="122" spans="1:21" x14ac:dyDescent="0.35">
      <c r="A122" s="1021"/>
      <c r="B122" s="176">
        <v>6</v>
      </c>
      <c r="C122" s="122"/>
      <c r="D122" s="112"/>
      <c r="E122" s="112"/>
      <c r="F122" s="122"/>
      <c r="G122" s="641"/>
      <c r="H122" s="122"/>
      <c r="I122" s="493"/>
      <c r="J122" s="642"/>
      <c r="K122" s="643"/>
      <c r="L122" s="493"/>
      <c r="M122" s="643"/>
      <c r="N122" s="170"/>
      <c r="O122" s="170"/>
      <c r="P122" s="493"/>
      <c r="Q122" s="493"/>
      <c r="R122" s="493"/>
      <c r="S122" s="493"/>
      <c r="T122" s="644"/>
      <c r="U122" s="634"/>
    </row>
    <row r="123" spans="1:21" x14ac:dyDescent="0.35">
      <c r="A123" s="1021"/>
      <c r="B123" s="176">
        <v>7</v>
      </c>
      <c r="C123" s="122"/>
      <c r="D123" s="112"/>
      <c r="E123" s="112"/>
      <c r="F123" s="122"/>
      <c r="G123" s="641"/>
      <c r="H123" s="122"/>
      <c r="I123" s="493"/>
      <c r="J123" s="642"/>
      <c r="K123" s="643"/>
      <c r="L123" s="493"/>
      <c r="M123" s="643"/>
      <c r="N123" s="170"/>
      <c r="O123" s="170"/>
      <c r="P123" s="493"/>
      <c r="Q123" s="493"/>
      <c r="R123" s="493"/>
      <c r="S123" s="493"/>
      <c r="T123" s="644"/>
      <c r="U123" s="634"/>
    </row>
    <row r="124" spans="1:21" x14ac:dyDescent="0.35">
      <c r="A124" s="1021"/>
      <c r="B124" s="176">
        <v>8</v>
      </c>
      <c r="C124" s="122"/>
      <c r="D124" s="112"/>
      <c r="E124" s="112"/>
      <c r="F124" s="122"/>
      <c r="G124" s="641"/>
      <c r="H124" s="122"/>
      <c r="I124" s="493"/>
      <c r="J124" s="642"/>
      <c r="K124" s="643"/>
      <c r="L124" s="493"/>
      <c r="M124" s="643"/>
      <c r="N124" s="170"/>
      <c r="O124" s="170"/>
      <c r="P124" s="493"/>
      <c r="Q124" s="493"/>
      <c r="R124" s="493"/>
      <c r="S124" s="493"/>
      <c r="T124" s="644"/>
      <c r="U124" s="634"/>
    </row>
    <row r="125" spans="1:21" x14ac:dyDescent="0.35">
      <c r="A125" s="1021"/>
      <c r="B125" s="176">
        <v>9</v>
      </c>
      <c r="C125" s="122"/>
      <c r="D125" s="112"/>
      <c r="E125" s="112"/>
      <c r="F125" s="122"/>
      <c r="G125" s="641"/>
      <c r="H125" s="122"/>
      <c r="I125" s="493"/>
      <c r="J125" s="642"/>
      <c r="K125" s="643"/>
      <c r="L125" s="493"/>
      <c r="M125" s="643"/>
      <c r="N125" s="170"/>
      <c r="O125" s="170"/>
      <c r="P125" s="493"/>
      <c r="Q125" s="493"/>
      <c r="R125" s="493"/>
      <c r="S125" s="493"/>
      <c r="T125" s="644"/>
      <c r="U125" s="634"/>
    </row>
    <row r="126" spans="1:21" ht="15" thickBot="1" x14ac:dyDescent="0.4">
      <c r="A126" s="1022"/>
      <c r="B126" s="177">
        <v>10</v>
      </c>
      <c r="C126" s="151"/>
      <c r="D126" s="149"/>
      <c r="E126" s="149"/>
      <c r="F126" s="151"/>
      <c r="G126" s="645"/>
      <c r="H126" s="151"/>
      <c r="I126" s="494"/>
      <c r="J126" s="646"/>
      <c r="K126" s="647"/>
      <c r="L126" s="494"/>
      <c r="M126" s="647"/>
      <c r="N126" s="171"/>
      <c r="O126" s="171"/>
      <c r="P126" s="494"/>
      <c r="Q126" s="494"/>
      <c r="R126" s="494"/>
      <c r="S126" s="494"/>
      <c r="T126" s="648"/>
      <c r="U126" s="634"/>
    </row>
    <row r="127" spans="1:21" ht="25" thickBot="1" x14ac:dyDescent="0.4">
      <c r="A127" s="157"/>
      <c r="B127" s="113"/>
      <c r="C127" s="113"/>
      <c r="D127" s="113"/>
      <c r="E127" s="597" t="s">
        <v>388</v>
      </c>
      <c r="F127" s="598">
        <f>COUNTA(F117:F126)</f>
        <v>0</v>
      </c>
      <c r="G127" s="599">
        <f>COUNTA(G117:G126)</f>
        <v>0</v>
      </c>
      <c r="H127" s="649"/>
      <c r="I127" s="649"/>
      <c r="J127" s="597" t="s">
        <v>627</v>
      </c>
      <c r="K127" s="599">
        <f>COUNTIF(K117:K126,"&lt;=31/12/2024")</f>
        <v>0</v>
      </c>
      <c r="L127" s="649"/>
      <c r="M127" s="155" t="s">
        <v>428</v>
      </c>
      <c r="N127" s="168">
        <f>SUM(N117:N126)</f>
        <v>0</v>
      </c>
      <c r="O127" s="169">
        <f>SUM(O117:O126)</f>
        <v>0</v>
      </c>
      <c r="P127" s="113"/>
      <c r="R127" s="113"/>
      <c r="S127" s="113"/>
      <c r="T127" s="650"/>
      <c r="U127" s="651"/>
    </row>
    <row r="128" spans="1:21" ht="15" thickBot="1" x14ac:dyDescent="0.4">
      <c r="A128" s="652"/>
      <c r="B128" s="653"/>
      <c r="C128" s="459"/>
      <c r="D128" s="459"/>
      <c r="E128" s="459"/>
      <c r="F128" s="653"/>
      <c r="G128" s="459"/>
      <c r="H128" s="459"/>
      <c r="I128" s="653"/>
      <c r="J128" s="653"/>
      <c r="K128" s="459"/>
      <c r="L128" s="459"/>
      <c r="M128" s="459"/>
      <c r="N128" s="459"/>
      <c r="O128" s="459"/>
      <c r="P128" s="459"/>
      <c r="Q128" s="459"/>
      <c r="R128" s="459"/>
      <c r="S128" s="654"/>
      <c r="T128" s="459"/>
      <c r="U128" s="655"/>
    </row>
    <row r="129" spans="1:21" ht="15" thickBot="1" x14ac:dyDescent="0.4">
      <c r="A129" s="629"/>
      <c r="B129" s="630"/>
      <c r="C129" s="631"/>
      <c r="D129" s="631"/>
      <c r="E129" s="631"/>
      <c r="F129" s="630"/>
      <c r="G129" s="631"/>
      <c r="H129" s="631"/>
      <c r="I129" s="630"/>
      <c r="J129" s="630"/>
      <c r="K129" s="631"/>
      <c r="L129" s="631"/>
      <c r="M129" s="631"/>
      <c r="N129" s="631"/>
      <c r="O129" s="631"/>
      <c r="P129" s="631"/>
      <c r="Q129" s="631"/>
      <c r="R129" s="631"/>
      <c r="S129" s="631"/>
      <c r="T129" s="631"/>
      <c r="U129" s="632"/>
    </row>
    <row r="130" spans="1:21" ht="27.5" thickBot="1" x14ac:dyDescent="0.4">
      <c r="A130" s="185" t="s">
        <v>9</v>
      </c>
      <c r="B130" s="1023" t="s">
        <v>38</v>
      </c>
      <c r="C130" s="1024"/>
      <c r="E130" s="1025" t="s">
        <v>389</v>
      </c>
      <c r="F130" s="1026"/>
      <c r="G130" s="1027">
        <f>VLOOKUP(B130,'sub_Urbano.Piano inv. forn'!$D$41:$H$70,3,FALSE)</f>
        <v>0</v>
      </c>
      <c r="H130" s="1028"/>
      <c r="I130" s="102"/>
      <c r="J130" s="1025" t="s">
        <v>390</v>
      </c>
      <c r="K130" s="1026"/>
      <c r="L130" s="1027">
        <f>VLOOKUP(B130,'sub_Urbano.Piano inv. forn'!$D$41:$H$70,4,FALSE)</f>
        <v>0</v>
      </c>
      <c r="M130" s="1028"/>
      <c r="O130" s="191" t="s">
        <v>391</v>
      </c>
      <c r="P130" s="633"/>
      <c r="R130" s="192" t="s">
        <v>392</v>
      </c>
      <c r="S130" s="1029"/>
      <c r="T130" s="1030"/>
      <c r="U130" s="634"/>
    </row>
    <row r="131" spans="1:21" ht="15" thickBot="1" x14ac:dyDescent="0.4">
      <c r="A131" s="157"/>
      <c r="B131" s="114"/>
      <c r="C131" s="114"/>
      <c r="E131" s="115"/>
      <c r="F131" s="115"/>
      <c r="G131" s="116"/>
      <c r="H131" s="116"/>
      <c r="I131" s="102"/>
      <c r="J131" s="115"/>
      <c r="K131" s="115"/>
      <c r="L131" s="116"/>
      <c r="M131" s="116"/>
      <c r="O131" s="117"/>
      <c r="R131" s="113"/>
      <c r="S131" s="605"/>
      <c r="U131" s="158"/>
    </row>
    <row r="132" spans="1:21" ht="28.5" customHeight="1" thickBot="1" x14ac:dyDescent="0.4">
      <c r="A132" s="1031" t="s">
        <v>393</v>
      </c>
      <c r="B132" s="1032"/>
      <c r="C132" s="1032"/>
      <c r="D132" s="1033"/>
      <c r="E132" s="1034">
        <f>VLOOKUP(B130,'sub_Urbano.Piano inv. forn'!$D$41:$V$70,17,FALSE)</f>
        <v>0</v>
      </c>
      <c r="F132" s="1035"/>
      <c r="G132" s="1035"/>
      <c r="H132" s="1036"/>
      <c r="I132" s="102"/>
      <c r="J132" s="1037" t="s">
        <v>394</v>
      </c>
      <c r="K132" s="1038"/>
      <c r="L132" s="1034">
        <f>VLOOKUP(B130,'sub_Urbano.Piano inv. forn'!$D$41:$V$70,19,FALSE)</f>
        <v>0</v>
      </c>
      <c r="M132" s="1036"/>
      <c r="N132" s="141"/>
      <c r="O132" s="190" t="s">
        <v>395</v>
      </c>
      <c r="P132" s="163">
        <f>L132+E132</f>
        <v>0</v>
      </c>
      <c r="R132" s="192" t="s">
        <v>396</v>
      </c>
      <c r="S132" s="1029"/>
      <c r="T132" s="1030"/>
      <c r="U132" s="158"/>
    </row>
    <row r="133" spans="1:21" ht="15" thickBot="1" x14ac:dyDescent="0.4">
      <c r="A133" s="157"/>
      <c r="U133" s="634"/>
    </row>
    <row r="134" spans="1:21" ht="58" x14ac:dyDescent="0.35">
      <c r="A134" s="1017" t="s">
        <v>397</v>
      </c>
      <c r="B134" s="1019" t="s">
        <v>398</v>
      </c>
      <c r="C134" s="1019" t="s">
        <v>399</v>
      </c>
      <c r="D134" s="186" t="s">
        <v>400</v>
      </c>
      <c r="E134" s="625" t="s">
        <v>401</v>
      </c>
      <c r="F134" s="186" t="s">
        <v>402</v>
      </c>
      <c r="G134" s="186" t="s">
        <v>403</v>
      </c>
      <c r="H134" s="187" t="s">
        <v>347</v>
      </c>
      <c r="I134" s="187" t="s">
        <v>404</v>
      </c>
      <c r="J134" s="187" t="s">
        <v>405</v>
      </c>
      <c r="K134" s="187" t="s">
        <v>406</v>
      </c>
      <c r="L134" s="187" t="s">
        <v>407</v>
      </c>
      <c r="M134" s="187" t="s">
        <v>408</v>
      </c>
      <c r="N134" s="187" t="s">
        <v>409</v>
      </c>
      <c r="O134" s="187" t="s">
        <v>410</v>
      </c>
      <c r="P134" s="187" t="s">
        <v>411</v>
      </c>
      <c r="Q134" s="187" t="s">
        <v>412</v>
      </c>
      <c r="R134" s="187" t="s">
        <v>413</v>
      </c>
      <c r="S134" s="187" t="s">
        <v>414</v>
      </c>
      <c r="T134" s="188" t="s">
        <v>415</v>
      </c>
      <c r="U134" s="635"/>
    </row>
    <row r="135" spans="1:21" ht="24.5" thickBot="1" x14ac:dyDescent="0.4">
      <c r="A135" s="1018"/>
      <c r="B135" s="1020"/>
      <c r="C135" s="1020"/>
      <c r="D135" s="189" t="s">
        <v>416</v>
      </c>
      <c r="E135" s="189" t="s">
        <v>417</v>
      </c>
      <c r="F135" s="189" t="s">
        <v>418</v>
      </c>
      <c r="G135" s="189" t="s">
        <v>418</v>
      </c>
      <c r="H135" s="189" t="s">
        <v>32</v>
      </c>
      <c r="I135" s="189" t="s">
        <v>419</v>
      </c>
      <c r="J135" s="189" t="s">
        <v>420</v>
      </c>
      <c r="K135" s="189" t="s">
        <v>421</v>
      </c>
      <c r="L135" s="189" t="s">
        <v>422</v>
      </c>
      <c r="M135" s="189" t="s">
        <v>421</v>
      </c>
      <c r="N135" s="189" t="s">
        <v>423</v>
      </c>
      <c r="O135" s="189" t="s">
        <v>387</v>
      </c>
      <c r="P135" s="189" t="s">
        <v>424</v>
      </c>
      <c r="Q135" s="189" t="s">
        <v>425</v>
      </c>
      <c r="R135" s="189" t="s">
        <v>426</v>
      </c>
      <c r="S135" s="189" t="s">
        <v>426</v>
      </c>
      <c r="T135" s="636"/>
      <c r="U135" s="635"/>
    </row>
    <row r="136" spans="1:21" x14ac:dyDescent="0.35">
      <c r="A136" s="1021" t="str">
        <f>B130</f>
        <v>suburb.m.3</v>
      </c>
      <c r="B136" s="175">
        <v>1</v>
      </c>
      <c r="C136" s="213"/>
      <c r="D136" s="125"/>
      <c r="E136" s="125"/>
      <c r="F136" s="213"/>
      <c r="G136" s="637"/>
      <c r="H136" s="127"/>
      <c r="I136" s="492"/>
      <c r="J136" s="638"/>
      <c r="K136" s="639"/>
      <c r="L136" s="492"/>
      <c r="M136" s="639"/>
      <c r="N136" s="179"/>
      <c r="O136" s="179"/>
      <c r="P136" s="492"/>
      <c r="Q136" s="492"/>
      <c r="R136" s="492"/>
      <c r="S136" s="492"/>
      <c r="T136" s="640"/>
      <c r="U136" s="634"/>
    </row>
    <row r="137" spans="1:21" x14ac:dyDescent="0.35">
      <c r="A137" s="1021"/>
      <c r="B137" s="176">
        <v>2</v>
      </c>
      <c r="C137" s="122"/>
      <c r="D137" s="112"/>
      <c r="E137" s="112"/>
      <c r="F137" s="122"/>
      <c r="G137" s="641"/>
      <c r="H137" s="122"/>
      <c r="I137" s="493"/>
      <c r="J137" s="642"/>
      <c r="K137" s="643"/>
      <c r="L137" s="493"/>
      <c r="M137" s="643"/>
      <c r="N137" s="170"/>
      <c r="O137" s="170"/>
      <c r="P137" s="493"/>
      <c r="Q137" s="493" t="s">
        <v>427</v>
      </c>
      <c r="R137" s="493"/>
      <c r="S137" s="493"/>
      <c r="T137" s="644"/>
      <c r="U137" s="634"/>
    </row>
    <row r="138" spans="1:21" x14ac:dyDescent="0.35">
      <c r="A138" s="1021"/>
      <c r="B138" s="176">
        <v>3</v>
      </c>
      <c r="C138" s="122"/>
      <c r="D138" s="112"/>
      <c r="E138" s="112"/>
      <c r="F138" s="122"/>
      <c r="G138" s="641"/>
      <c r="H138" s="122"/>
      <c r="I138" s="493"/>
      <c r="J138" s="642"/>
      <c r="K138" s="643"/>
      <c r="L138" s="493"/>
      <c r="M138" s="643"/>
      <c r="N138" s="170"/>
      <c r="O138" s="170"/>
      <c r="P138" s="493"/>
      <c r="Q138" s="493"/>
      <c r="R138" s="493"/>
      <c r="S138" s="493"/>
      <c r="T138" s="644"/>
      <c r="U138" s="634"/>
    </row>
    <row r="139" spans="1:21" x14ac:dyDescent="0.35">
      <c r="A139" s="1021"/>
      <c r="B139" s="176">
        <v>4</v>
      </c>
      <c r="C139" s="122"/>
      <c r="D139" s="112"/>
      <c r="E139" s="112"/>
      <c r="F139" s="122"/>
      <c r="G139" s="641"/>
      <c r="H139" s="122"/>
      <c r="I139" s="493"/>
      <c r="J139" s="642"/>
      <c r="K139" s="643"/>
      <c r="L139" s="493"/>
      <c r="M139" s="643"/>
      <c r="N139" s="170"/>
      <c r="O139" s="170"/>
      <c r="P139" s="493"/>
      <c r="Q139" s="493"/>
      <c r="R139" s="493"/>
      <c r="S139" s="493"/>
      <c r="T139" s="644"/>
      <c r="U139" s="634"/>
    </row>
    <row r="140" spans="1:21" x14ac:dyDescent="0.35">
      <c r="A140" s="1021"/>
      <c r="B140" s="176">
        <v>5</v>
      </c>
      <c r="C140" s="122"/>
      <c r="D140" s="112"/>
      <c r="E140" s="112"/>
      <c r="F140" s="122"/>
      <c r="G140" s="641"/>
      <c r="H140" s="122"/>
      <c r="I140" s="493"/>
      <c r="J140" s="642"/>
      <c r="K140" s="643"/>
      <c r="L140" s="493"/>
      <c r="M140" s="643"/>
      <c r="N140" s="170"/>
      <c r="O140" s="170"/>
      <c r="P140" s="493"/>
      <c r="Q140" s="493"/>
      <c r="R140" s="493"/>
      <c r="S140" s="493"/>
      <c r="T140" s="644"/>
      <c r="U140" s="634"/>
    </row>
    <row r="141" spans="1:21" x14ac:dyDescent="0.35">
      <c r="A141" s="1021"/>
      <c r="B141" s="176">
        <v>6</v>
      </c>
      <c r="C141" s="122"/>
      <c r="D141" s="112"/>
      <c r="E141" s="112"/>
      <c r="F141" s="122"/>
      <c r="G141" s="641"/>
      <c r="H141" s="122"/>
      <c r="I141" s="493"/>
      <c r="J141" s="642"/>
      <c r="K141" s="643"/>
      <c r="L141" s="493"/>
      <c r="M141" s="643"/>
      <c r="N141" s="170"/>
      <c r="O141" s="170"/>
      <c r="P141" s="493"/>
      <c r="Q141" s="493"/>
      <c r="R141" s="493"/>
      <c r="S141" s="493"/>
      <c r="T141" s="644"/>
      <c r="U141" s="634"/>
    </row>
    <row r="142" spans="1:21" x14ac:dyDescent="0.35">
      <c r="A142" s="1021"/>
      <c r="B142" s="176">
        <v>7</v>
      </c>
      <c r="C142" s="122"/>
      <c r="D142" s="112"/>
      <c r="E142" s="112"/>
      <c r="F142" s="122"/>
      <c r="G142" s="641"/>
      <c r="H142" s="122"/>
      <c r="I142" s="493"/>
      <c r="J142" s="642"/>
      <c r="K142" s="643"/>
      <c r="L142" s="493"/>
      <c r="M142" s="643"/>
      <c r="N142" s="170"/>
      <c r="O142" s="170"/>
      <c r="P142" s="493"/>
      <c r="Q142" s="493"/>
      <c r="R142" s="493"/>
      <c r="S142" s="493"/>
      <c r="T142" s="644"/>
      <c r="U142" s="634"/>
    </row>
    <row r="143" spans="1:21" x14ac:dyDescent="0.35">
      <c r="A143" s="1021"/>
      <c r="B143" s="176">
        <v>8</v>
      </c>
      <c r="C143" s="122"/>
      <c r="D143" s="112"/>
      <c r="E143" s="112"/>
      <c r="F143" s="122"/>
      <c r="G143" s="641"/>
      <c r="H143" s="122"/>
      <c r="I143" s="493"/>
      <c r="J143" s="642"/>
      <c r="K143" s="643"/>
      <c r="L143" s="493"/>
      <c r="M143" s="643"/>
      <c r="N143" s="170"/>
      <c r="O143" s="170"/>
      <c r="P143" s="493"/>
      <c r="Q143" s="493"/>
      <c r="R143" s="493"/>
      <c r="S143" s="493"/>
      <c r="T143" s="644"/>
      <c r="U143" s="634"/>
    </row>
    <row r="144" spans="1:21" x14ac:dyDescent="0.35">
      <c r="A144" s="1021"/>
      <c r="B144" s="176">
        <v>9</v>
      </c>
      <c r="C144" s="122"/>
      <c r="D144" s="112"/>
      <c r="E144" s="112"/>
      <c r="F144" s="122"/>
      <c r="G144" s="641"/>
      <c r="H144" s="122"/>
      <c r="I144" s="493"/>
      <c r="J144" s="642"/>
      <c r="K144" s="643"/>
      <c r="L144" s="493"/>
      <c r="M144" s="643"/>
      <c r="N144" s="170"/>
      <c r="O144" s="170"/>
      <c r="P144" s="493"/>
      <c r="Q144" s="493"/>
      <c r="R144" s="493"/>
      <c r="S144" s="493"/>
      <c r="T144" s="644"/>
      <c r="U144" s="634"/>
    </row>
    <row r="145" spans="1:21" ht="15" thickBot="1" x14ac:dyDescent="0.4">
      <c r="A145" s="1022"/>
      <c r="B145" s="177">
        <v>10</v>
      </c>
      <c r="C145" s="151"/>
      <c r="D145" s="149"/>
      <c r="E145" s="149"/>
      <c r="F145" s="151"/>
      <c r="G145" s="645"/>
      <c r="H145" s="151"/>
      <c r="I145" s="494"/>
      <c r="J145" s="646"/>
      <c r="K145" s="647"/>
      <c r="L145" s="494"/>
      <c r="M145" s="647"/>
      <c r="N145" s="171"/>
      <c r="O145" s="171"/>
      <c r="P145" s="494"/>
      <c r="Q145" s="494"/>
      <c r="R145" s="494"/>
      <c r="S145" s="494"/>
      <c r="T145" s="648"/>
      <c r="U145" s="634"/>
    </row>
    <row r="146" spans="1:21" ht="25" thickBot="1" x14ac:dyDescent="0.4">
      <c r="A146" s="157"/>
      <c r="B146" s="113"/>
      <c r="C146" s="113"/>
      <c r="D146" s="113"/>
      <c r="E146" s="597" t="s">
        <v>388</v>
      </c>
      <c r="F146" s="598">
        <f>COUNTA(F136:F145)</f>
        <v>0</v>
      </c>
      <c r="G146" s="599">
        <f>COUNTA(G136:G145)</f>
        <v>0</v>
      </c>
      <c r="H146" s="649"/>
      <c r="I146" s="649"/>
      <c r="J146" s="597" t="s">
        <v>627</v>
      </c>
      <c r="K146" s="599">
        <f>COUNTIF(K136:K145,"&lt;=31/12/2024")</f>
        <v>0</v>
      </c>
      <c r="L146" s="649"/>
      <c r="M146" s="155" t="s">
        <v>428</v>
      </c>
      <c r="N146" s="168">
        <f>SUM(N136:N145)</f>
        <v>0</v>
      </c>
      <c r="O146" s="169">
        <f>SUM(O136:O145)</f>
        <v>0</v>
      </c>
      <c r="P146" s="113"/>
      <c r="R146" s="113"/>
      <c r="S146" s="113"/>
      <c r="T146" s="650"/>
      <c r="U146" s="651"/>
    </row>
    <row r="147" spans="1:21" ht="15" thickBot="1" x14ac:dyDescent="0.4">
      <c r="A147" s="652"/>
      <c r="B147" s="653"/>
      <c r="C147" s="459"/>
      <c r="D147" s="459"/>
      <c r="E147" s="459"/>
      <c r="F147" s="653"/>
      <c r="G147" s="459"/>
      <c r="H147" s="459"/>
      <c r="I147" s="653"/>
      <c r="J147" s="653"/>
      <c r="K147" s="459"/>
      <c r="L147" s="459"/>
      <c r="M147" s="459"/>
      <c r="N147" s="459"/>
      <c r="O147" s="459"/>
      <c r="P147" s="459"/>
      <c r="Q147" s="459"/>
      <c r="R147" s="459"/>
      <c r="S147" s="654"/>
      <c r="T147" s="459"/>
      <c r="U147" s="655"/>
    </row>
    <row r="148" spans="1:21" ht="15" thickBot="1" x14ac:dyDescent="0.4">
      <c r="A148" s="629"/>
      <c r="B148" s="630"/>
      <c r="C148" s="631"/>
      <c r="D148" s="631"/>
      <c r="E148" s="631"/>
      <c r="F148" s="630"/>
      <c r="G148" s="631"/>
      <c r="H148" s="631"/>
      <c r="I148" s="630"/>
      <c r="J148" s="630"/>
      <c r="K148" s="631"/>
      <c r="L148" s="631"/>
      <c r="M148" s="631"/>
      <c r="N148" s="631"/>
      <c r="O148" s="631"/>
      <c r="P148" s="631"/>
      <c r="Q148" s="631"/>
      <c r="R148" s="631"/>
      <c r="S148" s="631"/>
      <c r="T148" s="631"/>
      <c r="U148" s="632"/>
    </row>
    <row r="149" spans="1:21" ht="27.5" thickBot="1" x14ac:dyDescent="0.4">
      <c r="A149" s="185" t="s">
        <v>9</v>
      </c>
      <c r="B149" s="1023" t="s">
        <v>38</v>
      </c>
      <c r="C149" s="1024"/>
      <c r="E149" s="1025" t="s">
        <v>389</v>
      </c>
      <c r="F149" s="1026"/>
      <c r="G149" s="1027">
        <f>VLOOKUP(B149,'sub_Urbano.Piano inv. forn'!$D$41:$H$70,3,FALSE)</f>
        <v>0</v>
      </c>
      <c r="H149" s="1028"/>
      <c r="I149" s="102"/>
      <c r="J149" s="1025" t="s">
        <v>390</v>
      </c>
      <c r="K149" s="1026"/>
      <c r="L149" s="1027">
        <f>VLOOKUP(B149,'sub_Urbano.Piano inv. forn'!$D$41:$H$70,4,FALSE)</f>
        <v>0</v>
      </c>
      <c r="M149" s="1028"/>
      <c r="O149" s="191" t="s">
        <v>391</v>
      </c>
      <c r="P149" s="633"/>
      <c r="R149" s="192" t="s">
        <v>392</v>
      </c>
      <c r="S149" s="1029"/>
      <c r="T149" s="1030"/>
      <c r="U149" s="634"/>
    </row>
    <row r="150" spans="1:21" ht="15" thickBot="1" x14ac:dyDescent="0.4">
      <c r="A150" s="157"/>
      <c r="B150" s="114"/>
      <c r="C150" s="114"/>
      <c r="E150" s="115"/>
      <c r="F150" s="115"/>
      <c r="G150" s="116"/>
      <c r="H150" s="116"/>
      <c r="I150" s="102"/>
      <c r="J150" s="115"/>
      <c r="K150" s="115"/>
      <c r="L150" s="116"/>
      <c r="M150" s="116"/>
      <c r="O150" s="117"/>
      <c r="R150" s="113"/>
      <c r="S150" s="605"/>
      <c r="U150" s="158"/>
    </row>
    <row r="151" spans="1:21" ht="28.5" customHeight="1" thickBot="1" x14ac:dyDescent="0.4">
      <c r="A151" s="1031" t="s">
        <v>393</v>
      </c>
      <c r="B151" s="1032"/>
      <c r="C151" s="1032"/>
      <c r="D151" s="1033"/>
      <c r="E151" s="1034">
        <f>VLOOKUP(B149,'sub_Urbano.Piano inv. forn'!$D$41:$V$70,17,FALSE)</f>
        <v>0</v>
      </c>
      <c r="F151" s="1035"/>
      <c r="G151" s="1035"/>
      <c r="H151" s="1036"/>
      <c r="I151" s="102"/>
      <c r="J151" s="1037" t="s">
        <v>394</v>
      </c>
      <c r="K151" s="1038"/>
      <c r="L151" s="1034">
        <f>VLOOKUP(B149,'sub_Urbano.Piano inv. forn'!$D$41:$V$70,19,FALSE)</f>
        <v>0</v>
      </c>
      <c r="M151" s="1036"/>
      <c r="N151" s="141"/>
      <c r="O151" s="190" t="s">
        <v>395</v>
      </c>
      <c r="P151" s="163">
        <f>L151+E151</f>
        <v>0</v>
      </c>
      <c r="R151" s="192" t="s">
        <v>396</v>
      </c>
      <c r="S151" s="1029"/>
      <c r="T151" s="1030"/>
      <c r="U151" s="158"/>
    </row>
    <row r="152" spans="1:21" ht="15" thickBot="1" x14ac:dyDescent="0.4">
      <c r="A152" s="157"/>
      <c r="U152" s="634"/>
    </row>
    <row r="153" spans="1:21" ht="58" x14ac:dyDescent="0.35">
      <c r="A153" s="1017" t="s">
        <v>397</v>
      </c>
      <c r="B153" s="1019" t="s">
        <v>398</v>
      </c>
      <c r="C153" s="1019" t="s">
        <v>399</v>
      </c>
      <c r="D153" s="186" t="s">
        <v>400</v>
      </c>
      <c r="E153" s="625" t="s">
        <v>401</v>
      </c>
      <c r="F153" s="186" t="s">
        <v>402</v>
      </c>
      <c r="G153" s="186" t="s">
        <v>403</v>
      </c>
      <c r="H153" s="187" t="s">
        <v>347</v>
      </c>
      <c r="I153" s="187" t="s">
        <v>404</v>
      </c>
      <c r="J153" s="187" t="s">
        <v>405</v>
      </c>
      <c r="K153" s="187" t="s">
        <v>406</v>
      </c>
      <c r="L153" s="187" t="s">
        <v>407</v>
      </c>
      <c r="M153" s="187" t="s">
        <v>408</v>
      </c>
      <c r="N153" s="187" t="s">
        <v>409</v>
      </c>
      <c r="O153" s="187" t="s">
        <v>410</v>
      </c>
      <c r="P153" s="187" t="s">
        <v>411</v>
      </c>
      <c r="Q153" s="187" t="s">
        <v>412</v>
      </c>
      <c r="R153" s="187" t="s">
        <v>413</v>
      </c>
      <c r="S153" s="187" t="s">
        <v>414</v>
      </c>
      <c r="T153" s="188" t="s">
        <v>415</v>
      </c>
      <c r="U153" s="635"/>
    </row>
    <row r="154" spans="1:21" ht="24.5" thickBot="1" x14ac:dyDescent="0.4">
      <c r="A154" s="1018"/>
      <c r="B154" s="1020"/>
      <c r="C154" s="1020"/>
      <c r="D154" s="189" t="s">
        <v>416</v>
      </c>
      <c r="E154" s="189" t="s">
        <v>417</v>
      </c>
      <c r="F154" s="189" t="s">
        <v>418</v>
      </c>
      <c r="G154" s="189" t="s">
        <v>418</v>
      </c>
      <c r="H154" s="189" t="s">
        <v>32</v>
      </c>
      <c r="I154" s="189" t="s">
        <v>419</v>
      </c>
      <c r="J154" s="189" t="s">
        <v>420</v>
      </c>
      <c r="K154" s="189" t="s">
        <v>421</v>
      </c>
      <c r="L154" s="189" t="s">
        <v>422</v>
      </c>
      <c r="M154" s="189" t="s">
        <v>421</v>
      </c>
      <c r="N154" s="189" t="s">
        <v>423</v>
      </c>
      <c r="O154" s="189" t="s">
        <v>387</v>
      </c>
      <c r="P154" s="189" t="s">
        <v>424</v>
      </c>
      <c r="Q154" s="189" t="s">
        <v>425</v>
      </c>
      <c r="R154" s="189" t="s">
        <v>426</v>
      </c>
      <c r="S154" s="189" t="s">
        <v>426</v>
      </c>
      <c r="T154" s="636"/>
      <c r="U154" s="635"/>
    </row>
    <row r="155" spans="1:21" x14ac:dyDescent="0.35">
      <c r="A155" s="1021" t="str">
        <f>B149</f>
        <v>suburb.m.3</v>
      </c>
      <c r="B155" s="175">
        <v>1</v>
      </c>
      <c r="C155" s="213"/>
      <c r="D155" s="125"/>
      <c r="E155" s="125"/>
      <c r="F155" s="213"/>
      <c r="G155" s="637"/>
      <c r="H155" s="127"/>
      <c r="I155" s="492"/>
      <c r="J155" s="638"/>
      <c r="K155" s="639"/>
      <c r="L155" s="492"/>
      <c r="M155" s="639"/>
      <c r="N155" s="179"/>
      <c r="O155" s="179"/>
      <c r="P155" s="492"/>
      <c r="Q155" s="492"/>
      <c r="R155" s="492"/>
      <c r="S155" s="492"/>
      <c r="T155" s="640"/>
      <c r="U155" s="634"/>
    </row>
    <row r="156" spans="1:21" x14ac:dyDescent="0.35">
      <c r="A156" s="1021"/>
      <c r="B156" s="176">
        <v>2</v>
      </c>
      <c r="C156" s="122"/>
      <c r="D156" s="112"/>
      <c r="E156" s="112"/>
      <c r="F156" s="122"/>
      <c r="G156" s="641"/>
      <c r="H156" s="122"/>
      <c r="I156" s="493"/>
      <c r="J156" s="642"/>
      <c r="K156" s="643"/>
      <c r="L156" s="493"/>
      <c r="M156" s="643"/>
      <c r="N156" s="170"/>
      <c r="O156" s="170"/>
      <c r="P156" s="493"/>
      <c r="Q156" s="493" t="s">
        <v>427</v>
      </c>
      <c r="R156" s="493"/>
      <c r="S156" s="493"/>
      <c r="T156" s="644"/>
      <c r="U156" s="634"/>
    </row>
    <row r="157" spans="1:21" x14ac:dyDescent="0.35">
      <c r="A157" s="1021"/>
      <c r="B157" s="176">
        <v>3</v>
      </c>
      <c r="C157" s="122"/>
      <c r="D157" s="112"/>
      <c r="E157" s="112"/>
      <c r="F157" s="122"/>
      <c r="G157" s="641"/>
      <c r="H157" s="122"/>
      <c r="I157" s="493"/>
      <c r="J157" s="642"/>
      <c r="K157" s="643"/>
      <c r="L157" s="493"/>
      <c r="M157" s="643"/>
      <c r="N157" s="170"/>
      <c r="O157" s="170"/>
      <c r="P157" s="493"/>
      <c r="Q157" s="493"/>
      <c r="R157" s="493"/>
      <c r="S157" s="493"/>
      <c r="T157" s="644"/>
      <c r="U157" s="634"/>
    </row>
    <row r="158" spans="1:21" x14ac:dyDescent="0.35">
      <c r="A158" s="1021"/>
      <c r="B158" s="176">
        <v>4</v>
      </c>
      <c r="C158" s="122"/>
      <c r="D158" s="112"/>
      <c r="E158" s="112"/>
      <c r="F158" s="122"/>
      <c r="G158" s="641"/>
      <c r="H158" s="122"/>
      <c r="I158" s="493"/>
      <c r="J158" s="642"/>
      <c r="K158" s="643"/>
      <c r="L158" s="493"/>
      <c r="M158" s="643"/>
      <c r="N158" s="170"/>
      <c r="O158" s="170"/>
      <c r="P158" s="493"/>
      <c r="Q158" s="493"/>
      <c r="R158" s="493"/>
      <c r="S158" s="493"/>
      <c r="T158" s="644"/>
      <c r="U158" s="634"/>
    </row>
    <row r="159" spans="1:21" x14ac:dyDescent="0.35">
      <c r="A159" s="1021"/>
      <c r="B159" s="176">
        <v>5</v>
      </c>
      <c r="C159" s="122"/>
      <c r="D159" s="112"/>
      <c r="E159" s="112"/>
      <c r="F159" s="122"/>
      <c r="G159" s="641"/>
      <c r="H159" s="122"/>
      <c r="I159" s="493"/>
      <c r="J159" s="642"/>
      <c r="K159" s="643"/>
      <c r="L159" s="493"/>
      <c r="M159" s="643"/>
      <c r="N159" s="170"/>
      <c r="O159" s="170"/>
      <c r="P159" s="493"/>
      <c r="Q159" s="493"/>
      <c r="R159" s="493"/>
      <c r="S159" s="493"/>
      <c r="T159" s="644"/>
      <c r="U159" s="634"/>
    </row>
    <row r="160" spans="1:21" x14ac:dyDescent="0.35">
      <c r="A160" s="1021"/>
      <c r="B160" s="176">
        <v>6</v>
      </c>
      <c r="C160" s="122"/>
      <c r="D160" s="112"/>
      <c r="E160" s="112"/>
      <c r="F160" s="122"/>
      <c r="G160" s="641"/>
      <c r="H160" s="122"/>
      <c r="I160" s="493"/>
      <c r="J160" s="642"/>
      <c r="K160" s="643"/>
      <c r="L160" s="493"/>
      <c r="M160" s="643"/>
      <c r="N160" s="170"/>
      <c r="O160" s="170"/>
      <c r="P160" s="493"/>
      <c r="Q160" s="493"/>
      <c r="R160" s="493"/>
      <c r="S160" s="493"/>
      <c r="T160" s="644"/>
      <c r="U160" s="634"/>
    </row>
    <row r="161" spans="1:21" x14ac:dyDescent="0.35">
      <c r="A161" s="1021"/>
      <c r="B161" s="176">
        <v>7</v>
      </c>
      <c r="C161" s="122"/>
      <c r="D161" s="112"/>
      <c r="E161" s="112"/>
      <c r="F161" s="122"/>
      <c r="G161" s="641"/>
      <c r="H161" s="122"/>
      <c r="I161" s="493"/>
      <c r="J161" s="642"/>
      <c r="K161" s="643"/>
      <c r="L161" s="493"/>
      <c r="M161" s="643"/>
      <c r="N161" s="170"/>
      <c r="O161" s="170"/>
      <c r="P161" s="493"/>
      <c r="Q161" s="493"/>
      <c r="R161" s="493"/>
      <c r="S161" s="493"/>
      <c r="T161" s="644"/>
      <c r="U161" s="634"/>
    </row>
    <row r="162" spans="1:21" x14ac:dyDescent="0.35">
      <c r="A162" s="1021"/>
      <c r="B162" s="176">
        <v>8</v>
      </c>
      <c r="C162" s="122"/>
      <c r="D162" s="112"/>
      <c r="E162" s="112"/>
      <c r="F162" s="122"/>
      <c r="G162" s="641"/>
      <c r="H162" s="122"/>
      <c r="I162" s="493"/>
      <c r="J162" s="642"/>
      <c r="K162" s="643"/>
      <c r="L162" s="493"/>
      <c r="M162" s="643"/>
      <c r="N162" s="170"/>
      <c r="O162" s="170"/>
      <c r="P162" s="493"/>
      <c r="Q162" s="493"/>
      <c r="R162" s="493"/>
      <c r="S162" s="493"/>
      <c r="T162" s="644"/>
      <c r="U162" s="634"/>
    </row>
    <row r="163" spans="1:21" x14ac:dyDescent="0.35">
      <c r="A163" s="1021"/>
      <c r="B163" s="176">
        <v>9</v>
      </c>
      <c r="C163" s="122"/>
      <c r="D163" s="112"/>
      <c r="E163" s="112"/>
      <c r="F163" s="122"/>
      <c r="G163" s="641"/>
      <c r="H163" s="122"/>
      <c r="I163" s="493"/>
      <c r="J163" s="642"/>
      <c r="K163" s="643"/>
      <c r="L163" s="493"/>
      <c r="M163" s="643"/>
      <c r="N163" s="170"/>
      <c r="O163" s="170"/>
      <c r="P163" s="493"/>
      <c r="Q163" s="493"/>
      <c r="R163" s="493"/>
      <c r="S163" s="493"/>
      <c r="T163" s="644"/>
      <c r="U163" s="634"/>
    </row>
    <row r="164" spans="1:21" ht="15" thickBot="1" x14ac:dyDescent="0.4">
      <c r="A164" s="1022"/>
      <c r="B164" s="177">
        <v>10</v>
      </c>
      <c r="C164" s="151"/>
      <c r="D164" s="149"/>
      <c r="E164" s="149"/>
      <c r="F164" s="151"/>
      <c r="G164" s="645"/>
      <c r="H164" s="151"/>
      <c r="I164" s="494"/>
      <c r="J164" s="646"/>
      <c r="K164" s="647"/>
      <c r="L164" s="494"/>
      <c r="M164" s="647"/>
      <c r="N164" s="171"/>
      <c r="O164" s="171"/>
      <c r="P164" s="494"/>
      <c r="Q164" s="494"/>
      <c r="R164" s="494"/>
      <c r="S164" s="494"/>
      <c r="T164" s="648"/>
      <c r="U164" s="634"/>
    </row>
    <row r="165" spans="1:21" ht="25" thickBot="1" x14ac:dyDescent="0.4">
      <c r="A165" s="157"/>
      <c r="B165" s="113"/>
      <c r="C165" s="113"/>
      <c r="D165" s="113"/>
      <c r="E165" s="597" t="s">
        <v>388</v>
      </c>
      <c r="F165" s="598">
        <f>COUNTA(F155:F164)</f>
        <v>0</v>
      </c>
      <c r="G165" s="599">
        <f>COUNTA(G155:G164)</f>
        <v>0</v>
      </c>
      <c r="H165" s="649"/>
      <c r="I165" s="649"/>
      <c r="J165" s="597" t="s">
        <v>627</v>
      </c>
      <c r="K165" s="599">
        <f>COUNTIF(K155:K164,"&lt;=31/12/2024")</f>
        <v>0</v>
      </c>
      <c r="L165" s="649"/>
      <c r="M165" s="155" t="s">
        <v>428</v>
      </c>
      <c r="N165" s="168">
        <f>SUM(N155:N164)</f>
        <v>0</v>
      </c>
      <c r="O165" s="169">
        <f>SUM(O155:O164)</f>
        <v>0</v>
      </c>
      <c r="P165" s="113"/>
      <c r="R165" s="113"/>
      <c r="S165" s="113"/>
      <c r="T165" s="650"/>
      <c r="U165" s="651"/>
    </row>
    <row r="166" spans="1:21" ht="15" thickBot="1" x14ac:dyDescent="0.4">
      <c r="A166" s="652"/>
      <c r="B166" s="653"/>
      <c r="C166" s="459"/>
      <c r="D166" s="459"/>
      <c r="E166" s="459"/>
      <c r="F166" s="653"/>
      <c r="G166" s="459"/>
      <c r="H166" s="459"/>
      <c r="I166" s="653"/>
      <c r="J166" s="653"/>
      <c r="K166" s="459"/>
      <c r="L166" s="459"/>
      <c r="M166" s="459"/>
      <c r="N166" s="459"/>
      <c r="O166" s="459"/>
      <c r="P166" s="459"/>
      <c r="Q166" s="459"/>
      <c r="R166" s="459"/>
      <c r="S166" s="654"/>
      <c r="T166" s="459"/>
      <c r="U166" s="655"/>
    </row>
    <row r="167" spans="1:21" ht="15" thickBot="1" x14ac:dyDescent="0.4">
      <c r="A167" s="629"/>
      <c r="B167" s="630"/>
      <c r="C167" s="631"/>
      <c r="D167" s="631"/>
      <c r="E167" s="631"/>
      <c r="F167" s="630"/>
      <c r="G167" s="631"/>
      <c r="H167" s="631"/>
      <c r="I167" s="630"/>
      <c r="J167" s="630"/>
      <c r="K167" s="631"/>
      <c r="L167" s="631"/>
      <c r="M167" s="631"/>
      <c r="N167" s="631"/>
      <c r="O167" s="631"/>
      <c r="P167" s="631"/>
      <c r="Q167" s="631"/>
      <c r="R167" s="631"/>
      <c r="S167" s="631"/>
      <c r="T167" s="631"/>
      <c r="U167" s="632"/>
    </row>
    <row r="168" spans="1:21" ht="27.5" thickBot="1" x14ac:dyDescent="0.4">
      <c r="A168" s="185" t="s">
        <v>9</v>
      </c>
      <c r="B168" s="1023" t="s">
        <v>36</v>
      </c>
      <c r="C168" s="1024"/>
      <c r="E168" s="1025" t="s">
        <v>389</v>
      </c>
      <c r="F168" s="1026"/>
      <c r="G168" s="1027">
        <f>VLOOKUP(B168,'sub_Urbano.Piano inv. forn'!$D$41:$H$70,3,FALSE)</f>
        <v>0</v>
      </c>
      <c r="H168" s="1028"/>
      <c r="I168" s="102"/>
      <c r="J168" s="1025" t="s">
        <v>390</v>
      </c>
      <c r="K168" s="1026"/>
      <c r="L168" s="1027">
        <f>VLOOKUP(B168,'sub_Urbano.Piano inv. forn'!$D$41:$H$70,4,FALSE)</f>
        <v>0</v>
      </c>
      <c r="M168" s="1028"/>
      <c r="O168" s="191" t="s">
        <v>391</v>
      </c>
      <c r="P168" s="633"/>
      <c r="R168" s="192" t="s">
        <v>392</v>
      </c>
      <c r="S168" s="1029"/>
      <c r="T168" s="1030"/>
      <c r="U168" s="634"/>
    </row>
    <row r="169" spans="1:21" ht="15" thickBot="1" x14ac:dyDescent="0.4">
      <c r="A169" s="157"/>
      <c r="B169" s="114"/>
      <c r="C169" s="114"/>
      <c r="E169" s="115"/>
      <c r="F169" s="115"/>
      <c r="G169" s="116"/>
      <c r="H169" s="116"/>
      <c r="I169" s="102"/>
      <c r="J169" s="115"/>
      <c r="K169" s="115"/>
      <c r="L169" s="116"/>
      <c r="M169" s="116"/>
      <c r="O169" s="117"/>
      <c r="R169" s="113"/>
      <c r="S169" s="605"/>
      <c r="U169" s="158"/>
    </row>
    <row r="170" spans="1:21" ht="28.5" customHeight="1" thickBot="1" x14ac:dyDescent="0.4">
      <c r="A170" s="1031" t="s">
        <v>393</v>
      </c>
      <c r="B170" s="1032"/>
      <c r="C170" s="1032"/>
      <c r="D170" s="1033"/>
      <c r="E170" s="1034">
        <f>VLOOKUP(B168,'sub_Urbano.Piano inv. forn'!$D$41:$V$70,17,FALSE)</f>
        <v>0</v>
      </c>
      <c r="F170" s="1035"/>
      <c r="G170" s="1035"/>
      <c r="H170" s="1036"/>
      <c r="I170" s="102"/>
      <c r="J170" s="1037" t="s">
        <v>394</v>
      </c>
      <c r="K170" s="1038"/>
      <c r="L170" s="1034">
        <f>VLOOKUP(B168,'sub_Urbano.Piano inv. forn'!$D$41:$V$70,19,FALSE)</f>
        <v>0</v>
      </c>
      <c r="M170" s="1036"/>
      <c r="N170" s="141"/>
      <c r="O170" s="190" t="s">
        <v>395</v>
      </c>
      <c r="P170" s="163">
        <f>L170+E170</f>
        <v>0</v>
      </c>
      <c r="R170" s="192" t="s">
        <v>396</v>
      </c>
      <c r="S170" s="1029"/>
      <c r="T170" s="1030"/>
      <c r="U170" s="158"/>
    </row>
    <row r="171" spans="1:21" ht="15" thickBot="1" x14ac:dyDescent="0.4">
      <c r="A171" s="157"/>
      <c r="U171" s="634"/>
    </row>
    <row r="172" spans="1:21" ht="58" x14ac:dyDescent="0.35">
      <c r="A172" s="1017" t="s">
        <v>397</v>
      </c>
      <c r="B172" s="1019" t="s">
        <v>398</v>
      </c>
      <c r="C172" s="1019" t="s">
        <v>399</v>
      </c>
      <c r="D172" s="186" t="s">
        <v>400</v>
      </c>
      <c r="E172" s="625" t="s">
        <v>401</v>
      </c>
      <c r="F172" s="186" t="s">
        <v>402</v>
      </c>
      <c r="G172" s="186" t="s">
        <v>403</v>
      </c>
      <c r="H172" s="187" t="s">
        <v>347</v>
      </c>
      <c r="I172" s="187" t="s">
        <v>404</v>
      </c>
      <c r="J172" s="187" t="s">
        <v>405</v>
      </c>
      <c r="K172" s="187" t="s">
        <v>406</v>
      </c>
      <c r="L172" s="187" t="s">
        <v>407</v>
      </c>
      <c r="M172" s="187" t="s">
        <v>408</v>
      </c>
      <c r="N172" s="187" t="s">
        <v>409</v>
      </c>
      <c r="O172" s="187" t="s">
        <v>410</v>
      </c>
      <c r="P172" s="187" t="s">
        <v>411</v>
      </c>
      <c r="Q172" s="187" t="s">
        <v>412</v>
      </c>
      <c r="R172" s="187" t="s">
        <v>413</v>
      </c>
      <c r="S172" s="187" t="s">
        <v>414</v>
      </c>
      <c r="T172" s="188" t="s">
        <v>415</v>
      </c>
      <c r="U172" s="635"/>
    </row>
    <row r="173" spans="1:21" ht="24.5" thickBot="1" x14ac:dyDescent="0.4">
      <c r="A173" s="1018"/>
      <c r="B173" s="1020"/>
      <c r="C173" s="1020"/>
      <c r="D173" s="189" t="s">
        <v>416</v>
      </c>
      <c r="E173" s="189" t="s">
        <v>417</v>
      </c>
      <c r="F173" s="189" t="s">
        <v>418</v>
      </c>
      <c r="G173" s="189" t="s">
        <v>418</v>
      </c>
      <c r="H173" s="189" t="s">
        <v>32</v>
      </c>
      <c r="I173" s="189" t="s">
        <v>419</v>
      </c>
      <c r="J173" s="189" t="s">
        <v>420</v>
      </c>
      <c r="K173" s="189" t="s">
        <v>421</v>
      </c>
      <c r="L173" s="189" t="s">
        <v>422</v>
      </c>
      <c r="M173" s="189" t="s">
        <v>421</v>
      </c>
      <c r="N173" s="189" t="s">
        <v>423</v>
      </c>
      <c r="O173" s="189" t="s">
        <v>387</v>
      </c>
      <c r="P173" s="189" t="s">
        <v>424</v>
      </c>
      <c r="Q173" s="189" t="s">
        <v>425</v>
      </c>
      <c r="R173" s="189" t="s">
        <v>426</v>
      </c>
      <c r="S173" s="189" t="s">
        <v>426</v>
      </c>
      <c r="T173" s="636"/>
      <c r="U173" s="635"/>
    </row>
    <row r="174" spans="1:21" x14ac:dyDescent="0.35">
      <c r="A174" s="1021" t="str">
        <f>B168</f>
        <v>suburb.m.1</v>
      </c>
      <c r="B174" s="175">
        <v>1</v>
      </c>
      <c r="C174" s="213"/>
      <c r="D174" s="125"/>
      <c r="E174" s="125"/>
      <c r="F174" s="213"/>
      <c r="G174" s="637"/>
      <c r="H174" s="127"/>
      <c r="I174" s="492"/>
      <c r="J174" s="638"/>
      <c r="K174" s="639"/>
      <c r="L174" s="492"/>
      <c r="M174" s="639"/>
      <c r="N174" s="179"/>
      <c r="O174" s="179"/>
      <c r="P174" s="492"/>
      <c r="Q174" s="492"/>
      <c r="R174" s="492"/>
      <c r="S174" s="492"/>
      <c r="T174" s="640"/>
      <c r="U174" s="634"/>
    </row>
    <row r="175" spans="1:21" x14ac:dyDescent="0.35">
      <c r="A175" s="1021"/>
      <c r="B175" s="176">
        <v>2</v>
      </c>
      <c r="C175" s="122"/>
      <c r="D175" s="112"/>
      <c r="E175" s="112"/>
      <c r="F175" s="122"/>
      <c r="G175" s="641"/>
      <c r="H175" s="122"/>
      <c r="I175" s="493"/>
      <c r="J175" s="642"/>
      <c r="K175" s="643"/>
      <c r="L175" s="493"/>
      <c r="M175" s="643"/>
      <c r="N175" s="170"/>
      <c r="O175" s="170"/>
      <c r="P175" s="493"/>
      <c r="Q175" s="493" t="s">
        <v>427</v>
      </c>
      <c r="R175" s="493"/>
      <c r="S175" s="493"/>
      <c r="T175" s="644"/>
      <c r="U175" s="634"/>
    </row>
    <row r="176" spans="1:21" x14ac:dyDescent="0.35">
      <c r="A176" s="1021"/>
      <c r="B176" s="176">
        <v>3</v>
      </c>
      <c r="C176" s="122"/>
      <c r="D176" s="112"/>
      <c r="E176" s="112"/>
      <c r="F176" s="122"/>
      <c r="G176" s="641"/>
      <c r="H176" s="122"/>
      <c r="I176" s="493"/>
      <c r="J176" s="642"/>
      <c r="K176" s="643"/>
      <c r="L176" s="493"/>
      <c r="M176" s="643"/>
      <c r="N176" s="170"/>
      <c r="O176" s="170"/>
      <c r="P176" s="493"/>
      <c r="Q176" s="493"/>
      <c r="R176" s="493"/>
      <c r="S176" s="493"/>
      <c r="T176" s="644"/>
      <c r="U176" s="634"/>
    </row>
    <row r="177" spans="1:21" x14ac:dyDescent="0.35">
      <c r="A177" s="1021"/>
      <c r="B177" s="176">
        <v>4</v>
      </c>
      <c r="C177" s="122"/>
      <c r="D177" s="112"/>
      <c r="E177" s="112"/>
      <c r="F177" s="122"/>
      <c r="G177" s="641"/>
      <c r="H177" s="122"/>
      <c r="I177" s="493"/>
      <c r="J177" s="642"/>
      <c r="K177" s="643"/>
      <c r="L177" s="493"/>
      <c r="M177" s="643"/>
      <c r="N177" s="170"/>
      <c r="O177" s="170"/>
      <c r="P177" s="493"/>
      <c r="Q177" s="493"/>
      <c r="R177" s="493"/>
      <c r="S177" s="493"/>
      <c r="T177" s="644"/>
      <c r="U177" s="634"/>
    </row>
    <row r="178" spans="1:21" x14ac:dyDescent="0.35">
      <c r="A178" s="1021"/>
      <c r="B178" s="176">
        <v>5</v>
      </c>
      <c r="C178" s="122"/>
      <c r="D178" s="112"/>
      <c r="E178" s="112"/>
      <c r="F178" s="122"/>
      <c r="G178" s="641"/>
      <c r="H178" s="122"/>
      <c r="I178" s="493"/>
      <c r="J178" s="642"/>
      <c r="K178" s="643"/>
      <c r="L178" s="493"/>
      <c r="M178" s="643"/>
      <c r="N178" s="170"/>
      <c r="O178" s="170"/>
      <c r="P178" s="493"/>
      <c r="Q178" s="493"/>
      <c r="R178" s="493"/>
      <c r="S178" s="493"/>
      <c r="T178" s="644"/>
      <c r="U178" s="634"/>
    </row>
    <row r="179" spans="1:21" x14ac:dyDescent="0.35">
      <c r="A179" s="1021"/>
      <c r="B179" s="176">
        <v>6</v>
      </c>
      <c r="C179" s="122"/>
      <c r="D179" s="112"/>
      <c r="E179" s="112"/>
      <c r="F179" s="122"/>
      <c r="G179" s="641"/>
      <c r="H179" s="122"/>
      <c r="I179" s="493"/>
      <c r="J179" s="642"/>
      <c r="K179" s="643"/>
      <c r="L179" s="493"/>
      <c r="M179" s="643"/>
      <c r="N179" s="170"/>
      <c r="O179" s="170"/>
      <c r="P179" s="493"/>
      <c r="Q179" s="493"/>
      <c r="R179" s="493"/>
      <c r="S179" s="493"/>
      <c r="T179" s="644"/>
      <c r="U179" s="634"/>
    </row>
    <row r="180" spans="1:21" x14ac:dyDescent="0.35">
      <c r="A180" s="1021"/>
      <c r="B180" s="176">
        <v>7</v>
      </c>
      <c r="C180" s="122"/>
      <c r="D180" s="112"/>
      <c r="E180" s="112"/>
      <c r="F180" s="122"/>
      <c r="G180" s="641"/>
      <c r="H180" s="122"/>
      <c r="I180" s="493"/>
      <c r="J180" s="642"/>
      <c r="K180" s="643"/>
      <c r="L180" s="493"/>
      <c r="M180" s="643"/>
      <c r="N180" s="170"/>
      <c r="O180" s="170"/>
      <c r="P180" s="493"/>
      <c r="Q180" s="493"/>
      <c r="R180" s="493"/>
      <c r="S180" s="493"/>
      <c r="T180" s="644"/>
      <c r="U180" s="634"/>
    </row>
    <row r="181" spans="1:21" x14ac:dyDescent="0.35">
      <c r="A181" s="1021"/>
      <c r="B181" s="176">
        <v>8</v>
      </c>
      <c r="C181" s="122"/>
      <c r="D181" s="112"/>
      <c r="E181" s="112"/>
      <c r="F181" s="122"/>
      <c r="G181" s="641"/>
      <c r="H181" s="122"/>
      <c r="I181" s="493"/>
      <c r="J181" s="642"/>
      <c r="K181" s="643"/>
      <c r="L181" s="493"/>
      <c r="M181" s="643"/>
      <c r="N181" s="170"/>
      <c r="O181" s="170"/>
      <c r="P181" s="493"/>
      <c r="Q181" s="493"/>
      <c r="R181" s="493"/>
      <c r="S181" s="493"/>
      <c r="T181" s="644"/>
      <c r="U181" s="634"/>
    </row>
    <row r="182" spans="1:21" x14ac:dyDescent="0.35">
      <c r="A182" s="1021"/>
      <c r="B182" s="176">
        <v>9</v>
      </c>
      <c r="C182" s="122"/>
      <c r="D182" s="112"/>
      <c r="E182" s="112"/>
      <c r="F182" s="122"/>
      <c r="G182" s="641"/>
      <c r="H182" s="122"/>
      <c r="I182" s="493"/>
      <c r="J182" s="642"/>
      <c r="K182" s="643"/>
      <c r="L182" s="493"/>
      <c r="M182" s="643"/>
      <c r="N182" s="170"/>
      <c r="O182" s="170"/>
      <c r="P182" s="493"/>
      <c r="Q182" s="493"/>
      <c r="R182" s="493"/>
      <c r="S182" s="493"/>
      <c r="T182" s="644"/>
      <c r="U182" s="634"/>
    </row>
    <row r="183" spans="1:21" ht="15" thickBot="1" x14ac:dyDescent="0.4">
      <c r="A183" s="1022"/>
      <c r="B183" s="177">
        <v>10</v>
      </c>
      <c r="C183" s="151"/>
      <c r="D183" s="149"/>
      <c r="E183" s="149"/>
      <c r="F183" s="151"/>
      <c r="G183" s="645"/>
      <c r="H183" s="151"/>
      <c r="I183" s="494"/>
      <c r="J183" s="646"/>
      <c r="K183" s="647"/>
      <c r="L183" s="494"/>
      <c r="M183" s="647"/>
      <c r="N183" s="171"/>
      <c r="O183" s="171"/>
      <c r="P183" s="494"/>
      <c r="Q183" s="494"/>
      <c r="R183" s="494"/>
      <c r="S183" s="494"/>
      <c r="T183" s="648"/>
      <c r="U183" s="634"/>
    </row>
    <row r="184" spans="1:21" ht="25" thickBot="1" x14ac:dyDescent="0.4">
      <c r="A184" s="157"/>
      <c r="B184" s="113"/>
      <c r="C184" s="113"/>
      <c r="D184" s="113"/>
      <c r="E184" s="597" t="s">
        <v>388</v>
      </c>
      <c r="F184" s="598">
        <f>COUNTA(F174:F183)</f>
        <v>0</v>
      </c>
      <c r="G184" s="599">
        <f>COUNTA(G174:G183)</f>
        <v>0</v>
      </c>
      <c r="H184" s="649"/>
      <c r="I184" s="649"/>
      <c r="J184" s="597" t="s">
        <v>627</v>
      </c>
      <c r="K184" s="599">
        <f>COUNTIF(K174:K183,"&lt;=31/12/2024")</f>
        <v>0</v>
      </c>
      <c r="L184" s="649"/>
      <c r="M184" s="155" t="s">
        <v>428</v>
      </c>
      <c r="N184" s="168">
        <f>SUM(N174:N183)</f>
        <v>0</v>
      </c>
      <c r="O184" s="169">
        <f>SUM(O174:O183)</f>
        <v>0</v>
      </c>
      <c r="P184" s="113"/>
      <c r="R184" s="113"/>
      <c r="S184" s="113"/>
      <c r="T184" s="650"/>
      <c r="U184" s="651"/>
    </row>
    <row r="185" spans="1:21" ht="15" thickBot="1" x14ac:dyDescent="0.4">
      <c r="A185" s="652"/>
      <c r="B185" s="653"/>
      <c r="C185" s="459"/>
      <c r="D185" s="459"/>
      <c r="E185" s="459"/>
      <c r="F185" s="653"/>
      <c r="G185" s="459"/>
      <c r="H185" s="459"/>
      <c r="I185" s="653"/>
      <c r="J185" s="653"/>
      <c r="K185" s="459"/>
      <c r="L185" s="459"/>
      <c r="M185" s="459"/>
      <c r="N185" s="459"/>
      <c r="O185" s="459"/>
      <c r="P185" s="459"/>
      <c r="Q185" s="459"/>
      <c r="R185" s="459"/>
      <c r="S185" s="654"/>
      <c r="T185" s="459"/>
      <c r="U185" s="655"/>
    </row>
    <row r="186" spans="1:21" ht="15" thickBot="1" x14ac:dyDescent="0.4">
      <c r="A186" s="629"/>
      <c r="B186" s="630"/>
      <c r="C186" s="631"/>
      <c r="D186" s="631"/>
      <c r="E186" s="631"/>
      <c r="F186" s="630"/>
      <c r="G186" s="631"/>
      <c r="H186" s="631"/>
      <c r="I186" s="630"/>
      <c r="J186" s="630"/>
      <c r="K186" s="631"/>
      <c r="L186" s="631"/>
      <c r="M186" s="631"/>
      <c r="N186" s="631"/>
      <c r="O186" s="631"/>
      <c r="P186" s="631"/>
      <c r="Q186" s="631"/>
      <c r="R186" s="631"/>
      <c r="S186" s="631"/>
      <c r="T186" s="631"/>
      <c r="U186" s="632"/>
    </row>
    <row r="187" spans="1:21" ht="27.5" thickBot="1" x14ac:dyDescent="0.4">
      <c r="A187" s="185" t="s">
        <v>9</v>
      </c>
      <c r="B187" s="1023" t="s">
        <v>38</v>
      </c>
      <c r="C187" s="1024"/>
      <c r="E187" s="1025" t="s">
        <v>389</v>
      </c>
      <c r="F187" s="1026"/>
      <c r="G187" s="1027">
        <f>VLOOKUP(B187,'sub_Urbano.Piano inv. forn'!$D$41:$H$70,3,FALSE)</f>
        <v>0</v>
      </c>
      <c r="H187" s="1028"/>
      <c r="I187" s="102"/>
      <c r="J187" s="1025" t="s">
        <v>390</v>
      </c>
      <c r="K187" s="1026"/>
      <c r="L187" s="1027">
        <f>VLOOKUP(B187,'sub_Urbano.Piano inv. forn'!$D$41:$H$70,4,FALSE)</f>
        <v>0</v>
      </c>
      <c r="M187" s="1028"/>
      <c r="O187" s="191" t="s">
        <v>391</v>
      </c>
      <c r="P187" s="633"/>
      <c r="R187" s="192" t="s">
        <v>392</v>
      </c>
      <c r="S187" s="1029"/>
      <c r="T187" s="1030"/>
      <c r="U187" s="634"/>
    </row>
    <row r="188" spans="1:21" ht="15" thickBot="1" x14ac:dyDescent="0.4">
      <c r="A188" s="157"/>
      <c r="B188" s="114"/>
      <c r="C188" s="114"/>
      <c r="E188" s="115"/>
      <c r="F188" s="115"/>
      <c r="G188" s="116"/>
      <c r="H188" s="116"/>
      <c r="I188" s="102"/>
      <c r="J188" s="115"/>
      <c r="K188" s="115"/>
      <c r="L188" s="116"/>
      <c r="M188" s="116"/>
      <c r="O188" s="117"/>
      <c r="R188" s="113"/>
      <c r="S188" s="605"/>
      <c r="U188" s="158"/>
    </row>
    <row r="189" spans="1:21" ht="28.5" customHeight="1" thickBot="1" x14ac:dyDescent="0.4">
      <c r="A189" s="1031" t="s">
        <v>393</v>
      </c>
      <c r="B189" s="1032"/>
      <c r="C189" s="1032"/>
      <c r="D189" s="1033"/>
      <c r="E189" s="1034">
        <f>VLOOKUP(B187,'sub_Urbano.Piano inv. forn'!$D$41:$V$70,17,FALSE)</f>
        <v>0</v>
      </c>
      <c r="F189" s="1035"/>
      <c r="G189" s="1035"/>
      <c r="H189" s="1036"/>
      <c r="I189" s="102"/>
      <c r="J189" s="1037" t="s">
        <v>394</v>
      </c>
      <c r="K189" s="1038"/>
      <c r="L189" s="1034">
        <f>VLOOKUP(B187,'sub_Urbano.Piano inv. forn'!$D$41:$V$70,19,FALSE)</f>
        <v>0</v>
      </c>
      <c r="M189" s="1036"/>
      <c r="N189" s="141"/>
      <c r="O189" s="190" t="s">
        <v>395</v>
      </c>
      <c r="P189" s="163">
        <f>L189+E189</f>
        <v>0</v>
      </c>
      <c r="R189" s="192" t="s">
        <v>396</v>
      </c>
      <c r="S189" s="1029"/>
      <c r="T189" s="1030"/>
      <c r="U189" s="158"/>
    </row>
    <row r="190" spans="1:21" ht="15" thickBot="1" x14ac:dyDescent="0.4">
      <c r="A190" s="157"/>
      <c r="U190" s="634"/>
    </row>
    <row r="191" spans="1:21" ht="58" x14ac:dyDescent="0.35">
      <c r="A191" s="1017" t="s">
        <v>397</v>
      </c>
      <c r="B191" s="1019" t="s">
        <v>398</v>
      </c>
      <c r="C191" s="1019" t="s">
        <v>399</v>
      </c>
      <c r="D191" s="186" t="s">
        <v>400</v>
      </c>
      <c r="E191" s="625" t="s">
        <v>401</v>
      </c>
      <c r="F191" s="186" t="s">
        <v>402</v>
      </c>
      <c r="G191" s="186" t="s">
        <v>403</v>
      </c>
      <c r="H191" s="187" t="s">
        <v>347</v>
      </c>
      <c r="I191" s="187" t="s">
        <v>404</v>
      </c>
      <c r="J191" s="187" t="s">
        <v>405</v>
      </c>
      <c r="K191" s="187" t="s">
        <v>406</v>
      </c>
      <c r="L191" s="187" t="s">
        <v>407</v>
      </c>
      <c r="M191" s="187" t="s">
        <v>408</v>
      </c>
      <c r="N191" s="187" t="s">
        <v>409</v>
      </c>
      <c r="O191" s="187" t="s">
        <v>410</v>
      </c>
      <c r="P191" s="187" t="s">
        <v>411</v>
      </c>
      <c r="Q191" s="187" t="s">
        <v>412</v>
      </c>
      <c r="R191" s="187" t="s">
        <v>413</v>
      </c>
      <c r="S191" s="187" t="s">
        <v>414</v>
      </c>
      <c r="T191" s="188" t="s">
        <v>415</v>
      </c>
      <c r="U191" s="635"/>
    </row>
    <row r="192" spans="1:21" ht="24.5" thickBot="1" x14ac:dyDescent="0.4">
      <c r="A192" s="1018"/>
      <c r="B192" s="1020"/>
      <c r="C192" s="1020"/>
      <c r="D192" s="189" t="s">
        <v>416</v>
      </c>
      <c r="E192" s="189" t="s">
        <v>417</v>
      </c>
      <c r="F192" s="189" t="s">
        <v>418</v>
      </c>
      <c r="G192" s="189" t="s">
        <v>418</v>
      </c>
      <c r="H192" s="189" t="s">
        <v>32</v>
      </c>
      <c r="I192" s="189" t="s">
        <v>419</v>
      </c>
      <c r="J192" s="189" t="s">
        <v>420</v>
      </c>
      <c r="K192" s="189" t="s">
        <v>421</v>
      </c>
      <c r="L192" s="189" t="s">
        <v>422</v>
      </c>
      <c r="M192" s="189" t="s">
        <v>421</v>
      </c>
      <c r="N192" s="189" t="s">
        <v>423</v>
      </c>
      <c r="O192" s="189" t="s">
        <v>387</v>
      </c>
      <c r="P192" s="189" t="s">
        <v>424</v>
      </c>
      <c r="Q192" s="189" t="s">
        <v>425</v>
      </c>
      <c r="R192" s="189" t="s">
        <v>426</v>
      </c>
      <c r="S192" s="189" t="s">
        <v>426</v>
      </c>
      <c r="T192" s="636"/>
      <c r="U192" s="635"/>
    </row>
    <row r="193" spans="1:21" x14ac:dyDescent="0.35">
      <c r="A193" s="1021" t="str">
        <f>B187</f>
        <v>suburb.m.3</v>
      </c>
      <c r="B193" s="175">
        <v>1</v>
      </c>
      <c r="C193" s="213"/>
      <c r="D193" s="125"/>
      <c r="E193" s="125"/>
      <c r="F193" s="213"/>
      <c r="G193" s="637"/>
      <c r="H193" s="127"/>
      <c r="I193" s="492"/>
      <c r="J193" s="638"/>
      <c r="K193" s="639"/>
      <c r="L193" s="492"/>
      <c r="M193" s="639"/>
      <c r="N193" s="179"/>
      <c r="O193" s="179"/>
      <c r="P193" s="492"/>
      <c r="Q193" s="492"/>
      <c r="R193" s="492"/>
      <c r="S193" s="492"/>
      <c r="T193" s="640"/>
      <c r="U193" s="634"/>
    </row>
    <row r="194" spans="1:21" x14ac:dyDescent="0.35">
      <c r="A194" s="1021"/>
      <c r="B194" s="176">
        <v>2</v>
      </c>
      <c r="C194" s="122"/>
      <c r="D194" s="112"/>
      <c r="E194" s="112"/>
      <c r="F194" s="122"/>
      <c r="G194" s="641"/>
      <c r="H194" s="122"/>
      <c r="I194" s="493"/>
      <c r="J194" s="642"/>
      <c r="K194" s="643"/>
      <c r="L194" s="493"/>
      <c r="M194" s="643"/>
      <c r="N194" s="170"/>
      <c r="O194" s="170"/>
      <c r="P194" s="493"/>
      <c r="Q194" s="493" t="s">
        <v>427</v>
      </c>
      <c r="R194" s="493"/>
      <c r="S194" s="493"/>
      <c r="T194" s="644"/>
      <c r="U194" s="634"/>
    </row>
    <row r="195" spans="1:21" x14ac:dyDescent="0.35">
      <c r="A195" s="1021"/>
      <c r="B195" s="176">
        <v>3</v>
      </c>
      <c r="C195" s="122"/>
      <c r="D195" s="112"/>
      <c r="E195" s="112"/>
      <c r="F195" s="122"/>
      <c r="G195" s="641"/>
      <c r="H195" s="122"/>
      <c r="I195" s="493"/>
      <c r="J195" s="642"/>
      <c r="K195" s="643"/>
      <c r="L195" s="493"/>
      <c r="M195" s="643"/>
      <c r="N195" s="170"/>
      <c r="O195" s="170"/>
      <c r="P195" s="493"/>
      <c r="Q195" s="493"/>
      <c r="R195" s="493"/>
      <c r="S195" s="493"/>
      <c r="T195" s="644"/>
      <c r="U195" s="634"/>
    </row>
    <row r="196" spans="1:21" x14ac:dyDescent="0.35">
      <c r="A196" s="1021"/>
      <c r="B196" s="176">
        <v>4</v>
      </c>
      <c r="C196" s="122"/>
      <c r="D196" s="112"/>
      <c r="E196" s="112"/>
      <c r="F196" s="122"/>
      <c r="G196" s="641"/>
      <c r="H196" s="122"/>
      <c r="I196" s="493"/>
      <c r="J196" s="642"/>
      <c r="K196" s="643"/>
      <c r="L196" s="493"/>
      <c r="M196" s="643"/>
      <c r="N196" s="170"/>
      <c r="O196" s="170"/>
      <c r="P196" s="493"/>
      <c r="Q196" s="493"/>
      <c r="R196" s="493"/>
      <c r="S196" s="493"/>
      <c r="T196" s="644"/>
      <c r="U196" s="634"/>
    </row>
    <row r="197" spans="1:21" x14ac:dyDescent="0.35">
      <c r="A197" s="1021"/>
      <c r="B197" s="176">
        <v>5</v>
      </c>
      <c r="C197" s="122"/>
      <c r="D197" s="112"/>
      <c r="E197" s="112"/>
      <c r="F197" s="122"/>
      <c r="G197" s="641"/>
      <c r="H197" s="122"/>
      <c r="I197" s="493"/>
      <c r="J197" s="642"/>
      <c r="K197" s="643"/>
      <c r="L197" s="493"/>
      <c r="M197" s="643"/>
      <c r="N197" s="170"/>
      <c r="O197" s="170"/>
      <c r="P197" s="493"/>
      <c r="Q197" s="493"/>
      <c r="R197" s="493"/>
      <c r="S197" s="493"/>
      <c r="T197" s="644"/>
      <c r="U197" s="634"/>
    </row>
    <row r="198" spans="1:21" x14ac:dyDescent="0.35">
      <c r="A198" s="1021"/>
      <c r="B198" s="176">
        <v>6</v>
      </c>
      <c r="C198" s="122"/>
      <c r="D198" s="112"/>
      <c r="E198" s="112"/>
      <c r="F198" s="122"/>
      <c r="G198" s="641"/>
      <c r="H198" s="122"/>
      <c r="I198" s="493"/>
      <c r="J198" s="642"/>
      <c r="K198" s="643"/>
      <c r="L198" s="493"/>
      <c r="M198" s="643"/>
      <c r="N198" s="170"/>
      <c r="O198" s="170"/>
      <c r="P198" s="493"/>
      <c r="Q198" s="493"/>
      <c r="R198" s="493"/>
      <c r="S198" s="493"/>
      <c r="T198" s="644"/>
      <c r="U198" s="634"/>
    </row>
    <row r="199" spans="1:21" x14ac:dyDescent="0.35">
      <c r="A199" s="1021"/>
      <c r="B199" s="176">
        <v>7</v>
      </c>
      <c r="C199" s="122"/>
      <c r="D199" s="112"/>
      <c r="E199" s="112"/>
      <c r="F199" s="122"/>
      <c r="G199" s="641"/>
      <c r="H199" s="122"/>
      <c r="I199" s="493"/>
      <c r="J199" s="642"/>
      <c r="K199" s="643"/>
      <c r="L199" s="493"/>
      <c r="M199" s="643"/>
      <c r="N199" s="170"/>
      <c r="O199" s="170"/>
      <c r="P199" s="493"/>
      <c r="Q199" s="493"/>
      <c r="R199" s="493"/>
      <c r="S199" s="493"/>
      <c r="T199" s="644"/>
      <c r="U199" s="634"/>
    </row>
    <row r="200" spans="1:21" x14ac:dyDescent="0.35">
      <c r="A200" s="1021"/>
      <c r="B200" s="176">
        <v>8</v>
      </c>
      <c r="C200" s="122"/>
      <c r="D200" s="112"/>
      <c r="E200" s="112"/>
      <c r="F200" s="122"/>
      <c r="G200" s="641"/>
      <c r="H200" s="122"/>
      <c r="I200" s="493"/>
      <c r="J200" s="642"/>
      <c r="K200" s="643"/>
      <c r="L200" s="493"/>
      <c r="M200" s="643"/>
      <c r="N200" s="170"/>
      <c r="O200" s="170"/>
      <c r="P200" s="493"/>
      <c r="Q200" s="493"/>
      <c r="R200" s="493"/>
      <c r="S200" s="493"/>
      <c r="T200" s="644"/>
      <c r="U200" s="634"/>
    </row>
    <row r="201" spans="1:21" x14ac:dyDescent="0.35">
      <c r="A201" s="1021"/>
      <c r="B201" s="176">
        <v>9</v>
      </c>
      <c r="C201" s="122"/>
      <c r="D201" s="112"/>
      <c r="E201" s="112"/>
      <c r="F201" s="122"/>
      <c r="G201" s="641"/>
      <c r="H201" s="122"/>
      <c r="I201" s="493"/>
      <c r="J201" s="642"/>
      <c r="K201" s="643"/>
      <c r="L201" s="493"/>
      <c r="M201" s="643"/>
      <c r="N201" s="170"/>
      <c r="O201" s="170"/>
      <c r="P201" s="493"/>
      <c r="Q201" s="493"/>
      <c r="R201" s="493"/>
      <c r="S201" s="493"/>
      <c r="T201" s="644"/>
      <c r="U201" s="634"/>
    </row>
    <row r="202" spans="1:21" ht="15" thickBot="1" x14ac:dyDescent="0.4">
      <c r="A202" s="1022"/>
      <c r="B202" s="177">
        <v>10</v>
      </c>
      <c r="C202" s="151"/>
      <c r="D202" s="149"/>
      <c r="E202" s="149"/>
      <c r="F202" s="151"/>
      <c r="G202" s="645"/>
      <c r="H202" s="151"/>
      <c r="I202" s="494"/>
      <c r="J202" s="646"/>
      <c r="K202" s="647"/>
      <c r="L202" s="494"/>
      <c r="M202" s="647"/>
      <c r="N202" s="171"/>
      <c r="O202" s="171"/>
      <c r="P202" s="494"/>
      <c r="Q202" s="494"/>
      <c r="R202" s="494"/>
      <c r="S202" s="494"/>
      <c r="T202" s="648"/>
      <c r="U202" s="634"/>
    </row>
    <row r="203" spans="1:21" ht="25" thickBot="1" x14ac:dyDescent="0.4">
      <c r="A203" s="157"/>
      <c r="B203" s="113"/>
      <c r="C203" s="113"/>
      <c r="D203" s="113"/>
      <c r="E203" s="597" t="s">
        <v>388</v>
      </c>
      <c r="F203" s="598">
        <f>COUNTA(F193:F202)</f>
        <v>0</v>
      </c>
      <c r="G203" s="599">
        <f>COUNTA(G193:G202)</f>
        <v>0</v>
      </c>
      <c r="H203" s="649"/>
      <c r="I203" s="649"/>
      <c r="J203" s="597" t="s">
        <v>627</v>
      </c>
      <c r="K203" s="599">
        <f>COUNTIF(K193:K202,"&lt;=31/12/2024")</f>
        <v>0</v>
      </c>
      <c r="L203" s="649"/>
      <c r="M203" s="155" t="s">
        <v>428</v>
      </c>
      <c r="N203" s="168">
        <f>SUM(N193:N202)</f>
        <v>0</v>
      </c>
      <c r="O203" s="169">
        <f>SUM(O193:O202)</f>
        <v>0</v>
      </c>
      <c r="P203" s="113"/>
      <c r="R203" s="113"/>
      <c r="S203" s="113"/>
      <c r="T203" s="650"/>
      <c r="U203" s="651"/>
    </row>
    <row r="204" spans="1:21" ht="15" thickBot="1" x14ac:dyDescent="0.4">
      <c r="A204" s="652"/>
      <c r="B204" s="653"/>
      <c r="C204" s="459"/>
      <c r="D204" s="459"/>
      <c r="E204" s="459"/>
      <c r="F204" s="653"/>
      <c r="G204" s="459"/>
      <c r="H204" s="459"/>
      <c r="I204" s="653"/>
      <c r="J204" s="653"/>
      <c r="K204" s="459"/>
      <c r="L204" s="459"/>
      <c r="M204" s="459"/>
      <c r="N204" s="459"/>
      <c r="O204" s="459"/>
      <c r="P204" s="459"/>
      <c r="Q204" s="459"/>
      <c r="R204" s="459"/>
      <c r="S204" s="654"/>
      <c r="T204" s="459"/>
      <c r="U204" s="655"/>
    </row>
    <row r="205" spans="1:21" ht="15" thickBot="1" x14ac:dyDescent="0.4">
      <c r="A205" s="629"/>
      <c r="B205" s="630"/>
      <c r="C205" s="631"/>
      <c r="D205" s="631"/>
      <c r="E205" s="631"/>
      <c r="F205" s="630"/>
      <c r="G205" s="631"/>
      <c r="H205" s="631"/>
      <c r="I205" s="630"/>
      <c r="J205" s="630"/>
      <c r="K205" s="631"/>
      <c r="L205" s="631"/>
      <c r="M205" s="631"/>
      <c r="N205" s="631"/>
      <c r="O205" s="631"/>
      <c r="P205" s="631"/>
      <c r="Q205" s="631"/>
      <c r="R205" s="631"/>
      <c r="S205" s="631"/>
      <c r="T205" s="631"/>
      <c r="U205" s="632"/>
    </row>
    <row r="206" spans="1:21" ht="27.5" thickBot="1" x14ac:dyDescent="0.4">
      <c r="A206" s="185" t="s">
        <v>9</v>
      </c>
      <c r="B206" s="1023" t="s">
        <v>36</v>
      </c>
      <c r="C206" s="1024"/>
      <c r="E206" s="1025" t="s">
        <v>389</v>
      </c>
      <c r="F206" s="1026"/>
      <c r="G206" s="1027">
        <f>VLOOKUP(B206,'sub_Urbano.Piano inv. forn'!$D$41:$H$70,3,FALSE)</f>
        <v>0</v>
      </c>
      <c r="H206" s="1028"/>
      <c r="I206" s="102"/>
      <c r="J206" s="1025" t="s">
        <v>390</v>
      </c>
      <c r="K206" s="1026"/>
      <c r="L206" s="1027">
        <f>VLOOKUP(B206,'sub_Urbano.Piano inv. forn'!$D$41:$H$70,4,FALSE)</f>
        <v>0</v>
      </c>
      <c r="M206" s="1028"/>
      <c r="O206" s="191" t="s">
        <v>391</v>
      </c>
      <c r="P206" s="633"/>
      <c r="R206" s="192" t="s">
        <v>392</v>
      </c>
      <c r="S206" s="1029"/>
      <c r="T206" s="1030"/>
      <c r="U206" s="634"/>
    </row>
    <row r="207" spans="1:21" ht="15" thickBot="1" x14ac:dyDescent="0.4">
      <c r="A207" s="157"/>
      <c r="B207" s="114"/>
      <c r="C207" s="114"/>
      <c r="E207" s="115"/>
      <c r="F207" s="115"/>
      <c r="G207" s="116"/>
      <c r="H207" s="116"/>
      <c r="I207" s="102"/>
      <c r="J207" s="115"/>
      <c r="K207" s="115"/>
      <c r="L207" s="116"/>
      <c r="M207" s="116"/>
      <c r="O207" s="117"/>
      <c r="R207" s="113"/>
      <c r="S207" s="605"/>
      <c r="U207" s="158"/>
    </row>
    <row r="208" spans="1:21" ht="28.5" customHeight="1" thickBot="1" x14ac:dyDescent="0.4">
      <c r="A208" s="1031" t="s">
        <v>393</v>
      </c>
      <c r="B208" s="1032"/>
      <c r="C208" s="1032"/>
      <c r="D208" s="1033"/>
      <c r="E208" s="1034">
        <f>VLOOKUP(B206,'sub_Urbano.Piano inv. forn'!$D$41:$V$70,17,FALSE)</f>
        <v>0</v>
      </c>
      <c r="F208" s="1035"/>
      <c r="G208" s="1035"/>
      <c r="H208" s="1036"/>
      <c r="I208" s="102"/>
      <c r="J208" s="1037" t="s">
        <v>394</v>
      </c>
      <c r="K208" s="1038"/>
      <c r="L208" s="1034">
        <f>VLOOKUP(B206,'sub_Urbano.Piano inv. forn'!$D$41:$V$70,19,FALSE)</f>
        <v>0</v>
      </c>
      <c r="M208" s="1036"/>
      <c r="N208" s="141"/>
      <c r="O208" s="190" t="s">
        <v>395</v>
      </c>
      <c r="P208" s="163">
        <f>L208+E208</f>
        <v>0</v>
      </c>
      <c r="R208" s="192" t="s">
        <v>396</v>
      </c>
      <c r="S208" s="1029"/>
      <c r="T208" s="1030"/>
      <c r="U208" s="158"/>
    </row>
    <row r="209" spans="1:21" ht="15" thickBot="1" x14ac:dyDescent="0.4">
      <c r="A209" s="157"/>
      <c r="U209" s="634"/>
    </row>
    <row r="210" spans="1:21" ht="58" x14ac:dyDescent="0.35">
      <c r="A210" s="1017" t="s">
        <v>397</v>
      </c>
      <c r="B210" s="1019" t="s">
        <v>398</v>
      </c>
      <c r="C210" s="1019" t="s">
        <v>399</v>
      </c>
      <c r="D210" s="186" t="s">
        <v>400</v>
      </c>
      <c r="E210" s="625" t="s">
        <v>401</v>
      </c>
      <c r="F210" s="186" t="s">
        <v>402</v>
      </c>
      <c r="G210" s="186" t="s">
        <v>403</v>
      </c>
      <c r="H210" s="187" t="s">
        <v>347</v>
      </c>
      <c r="I210" s="187" t="s">
        <v>404</v>
      </c>
      <c r="J210" s="187" t="s">
        <v>405</v>
      </c>
      <c r="K210" s="187" t="s">
        <v>406</v>
      </c>
      <c r="L210" s="187" t="s">
        <v>407</v>
      </c>
      <c r="M210" s="187" t="s">
        <v>408</v>
      </c>
      <c r="N210" s="187" t="s">
        <v>409</v>
      </c>
      <c r="O210" s="187" t="s">
        <v>410</v>
      </c>
      <c r="P210" s="187" t="s">
        <v>411</v>
      </c>
      <c r="Q210" s="187" t="s">
        <v>412</v>
      </c>
      <c r="R210" s="187" t="s">
        <v>413</v>
      </c>
      <c r="S210" s="187" t="s">
        <v>414</v>
      </c>
      <c r="T210" s="188" t="s">
        <v>415</v>
      </c>
      <c r="U210" s="635"/>
    </row>
    <row r="211" spans="1:21" ht="24.5" thickBot="1" x14ac:dyDescent="0.4">
      <c r="A211" s="1018"/>
      <c r="B211" s="1020"/>
      <c r="C211" s="1020"/>
      <c r="D211" s="189" t="s">
        <v>416</v>
      </c>
      <c r="E211" s="189" t="s">
        <v>417</v>
      </c>
      <c r="F211" s="189" t="s">
        <v>418</v>
      </c>
      <c r="G211" s="189" t="s">
        <v>418</v>
      </c>
      <c r="H211" s="189" t="s">
        <v>32</v>
      </c>
      <c r="I211" s="189" t="s">
        <v>419</v>
      </c>
      <c r="J211" s="189" t="s">
        <v>420</v>
      </c>
      <c r="K211" s="189" t="s">
        <v>421</v>
      </c>
      <c r="L211" s="189" t="s">
        <v>422</v>
      </c>
      <c r="M211" s="189" t="s">
        <v>421</v>
      </c>
      <c r="N211" s="189" t="s">
        <v>423</v>
      </c>
      <c r="O211" s="189" t="s">
        <v>387</v>
      </c>
      <c r="P211" s="189" t="s">
        <v>424</v>
      </c>
      <c r="Q211" s="189" t="s">
        <v>425</v>
      </c>
      <c r="R211" s="189" t="s">
        <v>426</v>
      </c>
      <c r="S211" s="189" t="s">
        <v>426</v>
      </c>
      <c r="T211" s="636"/>
      <c r="U211" s="635"/>
    </row>
    <row r="212" spans="1:21" x14ac:dyDescent="0.35">
      <c r="A212" s="1021" t="str">
        <f>B206</f>
        <v>suburb.m.1</v>
      </c>
      <c r="B212" s="175">
        <v>1</v>
      </c>
      <c r="C212" s="213"/>
      <c r="D212" s="125"/>
      <c r="E212" s="125"/>
      <c r="F212" s="213"/>
      <c r="G212" s="637"/>
      <c r="H212" s="127"/>
      <c r="I212" s="492"/>
      <c r="J212" s="638"/>
      <c r="K212" s="639"/>
      <c r="L212" s="492"/>
      <c r="M212" s="639"/>
      <c r="N212" s="179"/>
      <c r="O212" s="179"/>
      <c r="P212" s="492"/>
      <c r="Q212" s="492"/>
      <c r="R212" s="492"/>
      <c r="S212" s="492"/>
      <c r="T212" s="640"/>
      <c r="U212" s="634"/>
    </row>
    <row r="213" spans="1:21" x14ac:dyDescent="0.35">
      <c r="A213" s="1021"/>
      <c r="B213" s="176">
        <v>2</v>
      </c>
      <c r="C213" s="122"/>
      <c r="D213" s="112"/>
      <c r="E213" s="112"/>
      <c r="F213" s="122"/>
      <c r="G213" s="641"/>
      <c r="H213" s="122"/>
      <c r="I213" s="493"/>
      <c r="J213" s="642"/>
      <c r="K213" s="643"/>
      <c r="L213" s="493"/>
      <c r="M213" s="643"/>
      <c r="N213" s="170"/>
      <c r="O213" s="170"/>
      <c r="P213" s="493"/>
      <c r="Q213" s="493" t="s">
        <v>427</v>
      </c>
      <c r="R213" s="493"/>
      <c r="S213" s="493"/>
      <c r="T213" s="644"/>
      <c r="U213" s="634"/>
    </row>
    <row r="214" spans="1:21" x14ac:dyDescent="0.35">
      <c r="A214" s="1021"/>
      <c r="B214" s="176">
        <v>3</v>
      </c>
      <c r="C214" s="122"/>
      <c r="D214" s="112"/>
      <c r="E214" s="112"/>
      <c r="F214" s="122"/>
      <c r="G214" s="641"/>
      <c r="H214" s="122"/>
      <c r="I214" s="493"/>
      <c r="J214" s="642"/>
      <c r="K214" s="643"/>
      <c r="L214" s="493"/>
      <c r="M214" s="643"/>
      <c r="N214" s="170"/>
      <c r="O214" s="170"/>
      <c r="P214" s="493"/>
      <c r="Q214" s="493"/>
      <c r="R214" s="493"/>
      <c r="S214" s="493"/>
      <c r="T214" s="644"/>
      <c r="U214" s="634"/>
    </row>
    <row r="215" spans="1:21" x14ac:dyDescent="0.35">
      <c r="A215" s="1021"/>
      <c r="B215" s="176">
        <v>4</v>
      </c>
      <c r="C215" s="122"/>
      <c r="D215" s="112"/>
      <c r="E215" s="112"/>
      <c r="F215" s="122"/>
      <c r="G215" s="641"/>
      <c r="H215" s="122"/>
      <c r="I215" s="493"/>
      <c r="J215" s="642"/>
      <c r="K215" s="643"/>
      <c r="L215" s="493"/>
      <c r="M215" s="643"/>
      <c r="N215" s="170"/>
      <c r="O215" s="170"/>
      <c r="P215" s="493"/>
      <c r="Q215" s="493"/>
      <c r="R215" s="493"/>
      <c r="S215" s="493"/>
      <c r="T215" s="644"/>
      <c r="U215" s="634"/>
    </row>
    <row r="216" spans="1:21" x14ac:dyDescent="0.35">
      <c r="A216" s="1021"/>
      <c r="B216" s="176">
        <v>5</v>
      </c>
      <c r="C216" s="122"/>
      <c r="D216" s="112"/>
      <c r="E216" s="112"/>
      <c r="F216" s="122"/>
      <c r="G216" s="641"/>
      <c r="H216" s="122"/>
      <c r="I216" s="493"/>
      <c r="J216" s="642"/>
      <c r="K216" s="643"/>
      <c r="L216" s="493"/>
      <c r="M216" s="643"/>
      <c r="N216" s="170"/>
      <c r="O216" s="170"/>
      <c r="P216" s="493"/>
      <c r="Q216" s="493"/>
      <c r="R216" s="493"/>
      <c r="S216" s="493"/>
      <c r="T216" s="644"/>
      <c r="U216" s="634"/>
    </row>
    <row r="217" spans="1:21" x14ac:dyDescent="0.35">
      <c r="A217" s="1021"/>
      <c r="B217" s="176">
        <v>6</v>
      </c>
      <c r="C217" s="122"/>
      <c r="D217" s="112"/>
      <c r="E217" s="112"/>
      <c r="F217" s="122"/>
      <c r="G217" s="641"/>
      <c r="H217" s="122"/>
      <c r="I217" s="493"/>
      <c r="J217" s="642"/>
      <c r="K217" s="643"/>
      <c r="L217" s="493"/>
      <c r="M217" s="643"/>
      <c r="N217" s="170"/>
      <c r="O217" s="170"/>
      <c r="P217" s="493"/>
      <c r="Q217" s="493"/>
      <c r="R217" s="493"/>
      <c r="S217" s="493"/>
      <c r="T217" s="644"/>
      <c r="U217" s="634"/>
    </row>
    <row r="218" spans="1:21" x14ac:dyDescent="0.35">
      <c r="A218" s="1021"/>
      <c r="B218" s="176">
        <v>7</v>
      </c>
      <c r="C218" s="122"/>
      <c r="D218" s="112"/>
      <c r="E218" s="112"/>
      <c r="F218" s="122"/>
      <c r="G218" s="641"/>
      <c r="H218" s="122"/>
      <c r="I218" s="493"/>
      <c r="J218" s="642"/>
      <c r="K218" s="643"/>
      <c r="L218" s="493"/>
      <c r="M218" s="643"/>
      <c r="N218" s="170"/>
      <c r="O218" s="170"/>
      <c r="P218" s="493"/>
      <c r="Q218" s="493"/>
      <c r="R218" s="493"/>
      <c r="S218" s="493"/>
      <c r="T218" s="644"/>
      <c r="U218" s="634"/>
    </row>
    <row r="219" spans="1:21" x14ac:dyDescent="0.35">
      <c r="A219" s="1021"/>
      <c r="B219" s="176">
        <v>8</v>
      </c>
      <c r="C219" s="122"/>
      <c r="D219" s="112"/>
      <c r="E219" s="112"/>
      <c r="F219" s="122"/>
      <c r="G219" s="641"/>
      <c r="H219" s="122"/>
      <c r="I219" s="493"/>
      <c r="J219" s="642"/>
      <c r="K219" s="643"/>
      <c r="L219" s="493"/>
      <c r="M219" s="643"/>
      <c r="N219" s="170"/>
      <c r="O219" s="170"/>
      <c r="P219" s="493"/>
      <c r="Q219" s="493"/>
      <c r="R219" s="493"/>
      <c r="S219" s="493"/>
      <c r="T219" s="644"/>
      <c r="U219" s="634"/>
    </row>
    <row r="220" spans="1:21" x14ac:dyDescent="0.35">
      <c r="A220" s="1021"/>
      <c r="B220" s="176">
        <v>9</v>
      </c>
      <c r="C220" s="122"/>
      <c r="D220" s="112"/>
      <c r="E220" s="112"/>
      <c r="F220" s="122"/>
      <c r="G220" s="641"/>
      <c r="H220" s="122"/>
      <c r="I220" s="493"/>
      <c r="J220" s="642"/>
      <c r="K220" s="643"/>
      <c r="L220" s="493"/>
      <c r="M220" s="643"/>
      <c r="N220" s="170"/>
      <c r="O220" s="170"/>
      <c r="P220" s="493"/>
      <c r="Q220" s="493"/>
      <c r="R220" s="493"/>
      <c r="S220" s="493"/>
      <c r="T220" s="644"/>
      <c r="U220" s="634"/>
    </row>
    <row r="221" spans="1:21" ht="15" thickBot="1" x14ac:dyDescent="0.4">
      <c r="A221" s="1022"/>
      <c r="B221" s="177">
        <v>10</v>
      </c>
      <c r="C221" s="151"/>
      <c r="D221" s="149"/>
      <c r="E221" s="149"/>
      <c r="F221" s="151"/>
      <c r="G221" s="645"/>
      <c r="H221" s="151"/>
      <c r="I221" s="494"/>
      <c r="J221" s="646"/>
      <c r="K221" s="647"/>
      <c r="L221" s="494"/>
      <c r="M221" s="647"/>
      <c r="N221" s="171"/>
      <c r="O221" s="171"/>
      <c r="P221" s="494"/>
      <c r="Q221" s="494"/>
      <c r="R221" s="494"/>
      <c r="S221" s="494"/>
      <c r="T221" s="648"/>
      <c r="U221" s="634"/>
    </row>
    <row r="222" spans="1:21" ht="25" thickBot="1" x14ac:dyDescent="0.4">
      <c r="A222" s="157"/>
      <c r="B222" s="113"/>
      <c r="C222" s="113"/>
      <c r="D222" s="113"/>
      <c r="E222" s="597" t="s">
        <v>388</v>
      </c>
      <c r="F222" s="598">
        <f>COUNTA(F212:F221)</f>
        <v>0</v>
      </c>
      <c r="G222" s="599">
        <f>COUNTA(G212:G221)</f>
        <v>0</v>
      </c>
      <c r="H222" s="649"/>
      <c r="I222" s="649"/>
      <c r="J222" s="597" t="s">
        <v>627</v>
      </c>
      <c r="K222" s="599">
        <f>COUNTIF(K212:K221,"&lt;=31/12/2024")</f>
        <v>0</v>
      </c>
      <c r="L222" s="649"/>
      <c r="M222" s="155" t="s">
        <v>428</v>
      </c>
      <c r="N222" s="168">
        <f>SUM(N212:N221)</f>
        <v>0</v>
      </c>
      <c r="O222" s="169">
        <f>SUM(O212:O221)</f>
        <v>0</v>
      </c>
      <c r="P222" s="113"/>
      <c r="R222" s="113"/>
      <c r="S222" s="113"/>
      <c r="T222" s="650"/>
      <c r="U222" s="651"/>
    </row>
    <row r="223" spans="1:21" ht="15" thickBot="1" x14ac:dyDescent="0.4">
      <c r="A223" s="652"/>
      <c r="B223" s="653"/>
      <c r="C223" s="459"/>
      <c r="D223" s="459"/>
      <c r="E223" s="459"/>
      <c r="F223" s="653"/>
      <c r="G223" s="459"/>
      <c r="H223" s="459"/>
      <c r="I223" s="653"/>
      <c r="J223" s="653"/>
      <c r="K223" s="459"/>
      <c r="L223" s="459"/>
      <c r="M223" s="459"/>
      <c r="N223" s="459"/>
      <c r="O223" s="459"/>
      <c r="P223" s="459"/>
      <c r="Q223" s="459"/>
      <c r="R223" s="459"/>
      <c r="S223" s="654"/>
      <c r="T223" s="459"/>
      <c r="U223" s="655"/>
    </row>
    <row r="224" spans="1:21" ht="15" thickBot="1" x14ac:dyDescent="0.4">
      <c r="A224" s="629"/>
      <c r="B224" s="630"/>
      <c r="C224" s="631"/>
      <c r="D224" s="631"/>
      <c r="E224" s="631"/>
      <c r="F224" s="630"/>
      <c r="G224" s="631"/>
      <c r="H224" s="631"/>
      <c r="I224" s="630"/>
      <c r="J224" s="630"/>
      <c r="K224" s="631"/>
      <c r="L224" s="631"/>
      <c r="M224" s="631"/>
      <c r="N224" s="631"/>
      <c r="O224" s="631"/>
      <c r="P224" s="631"/>
      <c r="Q224" s="631"/>
      <c r="R224" s="631"/>
      <c r="S224" s="631"/>
      <c r="T224" s="631"/>
      <c r="U224" s="632"/>
    </row>
    <row r="225" spans="1:21" ht="27.5" thickBot="1" x14ac:dyDescent="0.4">
      <c r="A225" s="185" t="s">
        <v>9</v>
      </c>
      <c r="B225" s="1023" t="s">
        <v>36</v>
      </c>
      <c r="C225" s="1024"/>
      <c r="E225" s="1025" t="s">
        <v>389</v>
      </c>
      <c r="F225" s="1026"/>
      <c r="G225" s="1027">
        <f>VLOOKUP(B225,'sub_Urbano.Piano inv. forn'!$D$41:$H$70,3,FALSE)</f>
        <v>0</v>
      </c>
      <c r="H225" s="1028"/>
      <c r="I225" s="102"/>
      <c r="J225" s="1025" t="s">
        <v>390</v>
      </c>
      <c r="K225" s="1026"/>
      <c r="L225" s="1027">
        <f>VLOOKUP(B225,'sub_Urbano.Piano inv. forn'!$D$41:$H$70,4,FALSE)</f>
        <v>0</v>
      </c>
      <c r="M225" s="1028"/>
      <c r="O225" s="191" t="s">
        <v>391</v>
      </c>
      <c r="P225" s="633"/>
      <c r="R225" s="192" t="s">
        <v>392</v>
      </c>
      <c r="S225" s="1029"/>
      <c r="T225" s="1030"/>
      <c r="U225" s="634"/>
    </row>
    <row r="226" spans="1:21" ht="15" thickBot="1" x14ac:dyDescent="0.4">
      <c r="A226" s="157"/>
      <c r="B226" s="114"/>
      <c r="C226" s="114"/>
      <c r="E226" s="115"/>
      <c r="F226" s="115"/>
      <c r="G226" s="116"/>
      <c r="H226" s="116"/>
      <c r="I226" s="102"/>
      <c r="J226" s="115"/>
      <c r="K226" s="115"/>
      <c r="L226" s="116"/>
      <c r="M226" s="116"/>
      <c r="O226" s="117"/>
      <c r="R226" s="113"/>
      <c r="S226" s="605"/>
      <c r="U226" s="158"/>
    </row>
    <row r="227" spans="1:21" ht="15" thickBot="1" x14ac:dyDescent="0.4">
      <c r="A227" s="1031" t="s">
        <v>393</v>
      </c>
      <c r="B227" s="1032"/>
      <c r="C227" s="1032"/>
      <c r="D227" s="1033"/>
      <c r="E227" s="1034">
        <f>VLOOKUP(B225,'sub_Urbano.Piano inv. forn'!$D$41:$V$70,17,FALSE)</f>
        <v>0</v>
      </c>
      <c r="F227" s="1035"/>
      <c r="G227" s="1035"/>
      <c r="H227" s="1036"/>
      <c r="I227" s="102"/>
      <c r="J227" s="1037" t="s">
        <v>394</v>
      </c>
      <c r="K227" s="1038"/>
      <c r="L227" s="1034">
        <f>VLOOKUP(B225,'sub_Urbano.Piano inv. forn'!$D$41:$V$70,19,FALSE)</f>
        <v>0</v>
      </c>
      <c r="M227" s="1036"/>
      <c r="N227" s="141"/>
      <c r="O227" s="190" t="s">
        <v>395</v>
      </c>
      <c r="P227" s="163">
        <f>L227+E227</f>
        <v>0</v>
      </c>
      <c r="R227" s="192" t="s">
        <v>396</v>
      </c>
      <c r="S227" s="1029"/>
      <c r="T227" s="1030"/>
      <c r="U227" s="158"/>
    </row>
    <row r="228" spans="1:21" ht="15" thickBot="1" x14ac:dyDescent="0.4">
      <c r="A228" s="157"/>
      <c r="U228" s="634"/>
    </row>
    <row r="229" spans="1:21" ht="58" x14ac:dyDescent="0.35">
      <c r="A229" s="1017" t="s">
        <v>397</v>
      </c>
      <c r="B229" s="1019" t="s">
        <v>398</v>
      </c>
      <c r="C229" s="1019" t="s">
        <v>399</v>
      </c>
      <c r="D229" s="186" t="s">
        <v>400</v>
      </c>
      <c r="E229" s="625" t="s">
        <v>401</v>
      </c>
      <c r="F229" s="186" t="s">
        <v>402</v>
      </c>
      <c r="G229" s="186" t="s">
        <v>403</v>
      </c>
      <c r="H229" s="187" t="s">
        <v>347</v>
      </c>
      <c r="I229" s="187" t="s">
        <v>404</v>
      </c>
      <c r="J229" s="187" t="s">
        <v>405</v>
      </c>
      <c r="K229" s="187" t="s">
        <v>406</v>
      </c>
      <c r="L229" s="187" t="s">
        <v>407</v>
      </c>
      <c r="M229" s="187" t="s">
        <v>408</v>
      </c>
      <c r="N229" s="187" t="s">
        <v>409</v>
      </c>
      <c r="O229" s="187" t="s">
        <v>410</v>
      </c>
      <c r="P229" s="187" t="s">
        <v>411</v>
      </c>
      <c r="Q229" s="187" t="s">
        <v>412</v>
      </c>
      <c r="R229" s="187" t="s">
        <v>413</v>
      </c>
      <c r="S229" s="187" t="s">
        <v>414</v>
      </c>
      <c r="T229" s="188" t="s">
        <v>415</v>
      </c>
      <c r="U229" s="635"/>
    </row>
    <row r="230" spans="1:21" ht="24.5" thickBot="1" x14ac:dyDescent="0.4">
      <c r="A230" s="1018"/>
      <c r="B230" s="1020"/>
      <c r="C230" s="1020"/>
      <c r="D230" s="189" t="s">
        <v>416</v>
      </c>
      <c r="E230" s="189" t="s">
        <v>417</v>
      </c>
      <c r="F230" s="189" t="s">
        <v>418</v>
      </c>
      <c r="G230" s="189" t="s">
        <v>418</v>
      </c>
      <c r="H230" s="189" t="s">
        <v>32</v>
      </c>
      <c r="I230" s="189" t="s">
        <v>419</v>
      </c>
      <c r="J230" s="189" t="s">
        <v>420</v>
      </c>
      <c r="K230" s="189" t="s">
        <v>421</v>
      </c>
      <c r="L230" s="189" t="s">
        <v>422</v>
      </c>
      <c r="M230" s="189" t="s">
        <v>421</v>
      </c>
      <c r="N230" s="189" t="s">
        <v>423</v>
      </c>
      <c r="O230" s="189" t="s">
        <v>387</v>
      </c>
      <c r="P230" s="189" t="s">
        <v>424</v>
      </c>
      <c r="Q230" s="189" t="s">
        <v>425</v>
      </c>
      <c r="R230" s="189" t="s">
        <v>426</v>
      </c>
      <c r="S230" s="189" t="s">
        <v>426</v>
      </c>
      <c r="T230" s="636"/>
      <c r="U230" s="635"/>
    </row>
    <row r="231" spans="1:21" x14ac:dyDescent="0.35">
      <c r="A231" s="1021" t="str">
        <f>B225</f>
        <v>suburb.m.1</v>
      </c>
      <c r="B231" s="175">
        <v>1</v>
      </c>
      <c r="C231" s="213"/>
      <c r="D231" s="125"/>
      <c r="E231" s="125"/>
      <c r="F231" s="213"/>
      <c r="G231" s="637"/>
      <c r="H231" s="127"/>
      <c r="I231" s="492"/>
      <c r="J231" s="638"/>
      <c r="K231" s="639"/>
      <c r="L231" s="492"/>
      <c r="M231" s="639"/>
      <c r="N231" s="179"/>
      <c r="O231" s="179"/>
      <c r="P231" s="492"/>
      <c r="Q231" s="492"/>
      <c r="R231" s="492"/>
      <c r="S231" s="492"/>
      <c r="T231" s="640"/>
      <c r="U231" s="634"/>
    </row>
    <row r="232" spans="1:21" x14ac:dyDescent="0.35">
      <c r="A232" s="1021"/>
      <c r="B232" s="176">
        <v>2</v>
      </c>
      <c r="C232" s="122"/>
      <c r="D232" s="112"/>
      <c r="E232" s="112"/>
      <c r="F232" s="122"/>
      <c r="G232" s="641"/>
      <c r="H232" s="122"/>
      <c r="I232" s="493"/>
      <c r="J232" s="642"/>
      <c r="K232" s="643"/>
      <c r="L232" s="493"/>
      <c r="M232" s="643"/>
      <c r="N232" s="170"/>
      <c r="O232" s="170"/>
      <c r="P232" s="493"/>
      <c r="Q232" s="493" t="s">
        <v>427</v>
      </c>
      <c r="R232" s="493"/>
      <c r="S232" s="493"/>
      <c r="T232" s="644"/>
      <c r="U232" s="634"/>
    </row>
    <row r="233" spans="1:21" x14ac:dyDescent="0.35">
      <c r="A233" s="1021"/>
      <c r="B233" s="176">
        <v>3</v>
      </c>
      <c r="C233" s="122"/>
      <c r="D233" s="112"/>
      <c r="E233" s="112"/>
      <c r="F233" s="122"/>
      <c r="G233" s="641"/>
      <c r="H233" s="122"/>
      <c r="I233" s="493"/>
      <c r="J233" s="642"/>
      <c r="K233" s="643"/>
      <c r="L233" s="493"/>
      <c r="M233" s="643"/>
      <c r="N233" s="170"/>
      <c r="O233" s="170"/>
      <c r="P233" s="493"/>
      <c r="Q233" s="493"/>
      <c r="R233" s="493"/>
      <c r="S233" s="493"/>
      <c r="T233" s="644"/>
      <c r="U233" s="634"/>
    </row>
    <row r="234" spans="1:21" x14ac:dyDescent="0.35">
      <c r="A234" s="1021"/>
      <c r="B234" s="176">
        <v>4</v>
      </c>
      <c r="C234" s="122"/>
      <c r="D234" s="112"/>
      <c r="E234" s="112"/>
      <c r="F234" s="122"/>
      <c r="G234" s="641"/>
      <c r="H234" s="122"/>
      <c r="I234" s="493"/>
      <c r="J234" s="642"/>
      <c r="K234" s="643"/>
      <c r="L234" s="493"/>
      <c r="M234" s="643"/>
      <c r="N234" s="170"/>
      <c r="O234" s="170"/>
      <c r="P234" s="493"/>
      <c r="Q234" s="493"/>
      <c r="R234" s="493"/>
      <c r="S234" s="493"/>
      <c r="T234" s="644"/>
      <c r="U234" s="634"/>
    </row>
    <row r="235" spans="1:21" x14ac:dyDescent="0.35">
      <c r="A235" s="1021"/>
      <c r="B235" s="176">
        <v>5</v>
      </c>
      <c r="C235" s="122"/>
      <c r="D235" s="112"/>
      <c r="E235" s="112"/>
      <c r="F235" s="122"/>
      <c r="G235" s="641"/>
      <c r="H235" s="122"/>
      <c r="I235" s="493"/>
      <c r="J235" s="642"/>
      <c r="K235" s="643"/>
      <c r="L235" s="493"/>
      <c r="M235" s="643"/>
      <c r="N235" s="170"/>
      <c r="O235" s="170"/>
      <c r="P235" s="493"/>
      <c r="Q235" s="493"/>
      <c r="R235" s="493"/>
      <c r="S235" s="493"/>
      <c r="T235" s="644"/>
      <c r="U235" s="634"/>
    </row>
    <row r="236" spans="1:21" x14ac:dyDescent="0.35">
      <c r="A236" s="1021"/>
      <c r="B236" s="176">
        <v>6</v>
      </c>
      <c r="C236" s="122"/>
      <c r="D236" s="112"/>
      <c r="E236" s="112"/>
      <c r="F236" s="122"/>
      <c r="G236" s="641"/>
      <c r="H236" s="122"/>
      <c r="I236" s="493"/>
      <c r="J236" s="642"/>
      <c r="K236" s="643"/>
      <c r="L236" s="493"/>
      <c r="M236" s="643"/>
      <c r="N236" s="170"/>
      <c r="O236" s="170"/>
      <c r="P236" s="493"/>
      <c r="Q236" s="493"/>
      <c r="R236" s="493"/>
      <c r="S236" s="493"/>
      <c r="T236" s="644"/>
      <c r="U236" s="634"/>
    </row>
    <row r="237" spans="1:21" x14ac:dyDescent="0.35">
      <c r="A237" s="1021"/>
      <c r="B237" s="176">
        <v>7</v>
      </c>
      <c r="C237" s="122"/>
      <c r="D237" s="112"/>
      <c r="E237" s="112"/>
      <c r="F237" s="122"/>
      <c r="G237" s="641"/>
      <c r="H237" s="122"/>
      <c r="I237" s="493"/>
      <c r="J237" s="642"/>
      <c r="K237" s="643"/>
      <c r="L237" s="493"/>
      <c r="M237" s="643"/>
      <c r="N237" s="170"/>
      <c r="O237" s="170"/>
      <c r="P237" s="493"/>
      <c r="Q237" s="493"/>
      <c r="R237" s="493"/>
      <c r="S237" s="493"/>
      <c r="T237" s="644"/>
      <c r="U237" s="634"/>
    </row>
    <row r="238" spans="1:21" x14ac:dyDescent="0.35">
      <c r="A238" s="1021"/>
      <c r="B238" s="176">
        <v>8</v>
      </c>
      <c r="C238" s="122"/>
      <c r="D238" s="112"/>
      <c r="E238" s="112"/>
      <c r="F238" s="122"/>
      <c r="G238" s="641"/>
      <c r="H238" s="122"/>
      <c r="I238" s="493"/>
      <c r="J238" s="642"/>
      <c r="K238" s="643"/>
      <c r="L238" s="493"/>
      <c r="M238" s="643"/>
      <c r="N238" s="170"/>
      <c r="O238" s="170"/>
      <c r="P238" s="493"/>
      <c r="Q238" s="493"/>
      <c r="R238" s="493"/>
      <c r="S238" s="493"/>
      <c r="T238" s="644"/>
      <c r="U238" s="634"/>
    </row>
    <row r="239" spans="1:21" x14ac:dyDescent="0.35">
      <c r="A239" s="1021"/>
      <c r="B239" s="176">
        <v>9</v>
      </c>
      <c r="C239" s="122"/>
      <c r="D239" s="112"/>
      <c r="E239" s="112"/>
      <c r="F239" s="122"/>
      <c r="G239" s="641"/>
      <c r="H239" s="122"/>
      <c r="I239" s="493"/>
      <c r="J239" s="642"/>
      <c r="K239" s="643"/>
      <c r="L239" s="493"/>
      <c r="M239" s="643"/>
      <c r="N239" s="170"/>
      <c r="O239" s="170"/>
      <c r="P239" s="493"/>
      <c r="Q239" s="493"/>
      <c r="R239" s="493"/>
      <c r="S239" s="493"/>
      <c r="T239" s="644"/>
      <c r="U239" s="634"/>
    </row>
    <row r="240" spans="1:21" ht="15" thickBot="1" x14ac:dyDescent="0.4">
      <c r="A240" s="1022"/>
      <c r="B240" s="177">
        <v>10</v>
      </c>
      <c r="C240" s="151"/>
      <c r="D240" s="149"/>
      <c r="E240" s="149"/>
      <c r="F240" s="151"/>
      <c r="G240" s="645"/>
      <c r="H240" s="151"/>
      <c r="I240" s="494"/>
      <c r="J240" s="646"/>
      <c r="K240" s="647"/>
      <c r="L240" s="494"/>
      <c r="M240" s="647"/>
      <c r="N240" s="171"/>
      <c r="O240" s="171"/>
      <c r="P240" s="494"/>
      <c r="Q240" s="494"/>
      <c r="R240" s="494"/>
      <c r="S240" s="494"/>
      <c r="T240" s="648"/>
      <c r="U240" s="634"/>
    </row>
    <row r="241" spans="1:21" ht="25" thickBot="1" x14ac:dyDescent="0.4">
      <c r="A241" s="157"/>
      <c r="B241" s="113"/>
      <c r="C241" s="113"/>
      <c r="D241" s="113"/>
      <c r="E241" s="597" t="s">
        <v>388</v>
      </c>
      <c r="F241" s="598">
        <f>COUNTA(F231:F240)</f>
        <v>0</v>
      </c>
      <c r="G241" s="599">
        <f>COUNTA(G231:G240)</f>
        <v>0</v>
      </c>
      <c r="H241" s="649"/>
      <c r="I241" s="649"/>
      <c r="J241" s="597" t="s">
        <v>627</v>
      </c>
      <c r="K241" s="599">
        <f>COUNTIF(K231:K240,"&lt;=31/12/2024")</f>
        <v>0</v>
      </c>
      <c r="L241" s="649"/>
      <c r="M241" s="155" t="s">
        <v>428</v>
      </c>
      <c r="N241" s="168">
        <f>SUM(N231:N240)</f>
        <v>0</v>
      </c>
      <c r="O241" s="169">
        <f>SUM(O231:O240)</f>
        <v>0</v>
      </c>
      <c r="P241" s="113"/>
      <c r="R241" s="113"/>
      <c r="S241" s="113"/>
      <c r="T241" s="650"/>
      <c r="U241" s="651"/>
    </row>
    <row r="242" spans="1:21" ht="15" thickBot="1" x14ac:dyDescent="0.4">
      <c r="A242" s="652"/>
      <c r="B242" s="653"/>
      <c r="C242" s="459"/>
      <c r="D242" s="459"/>
      <c r="E242" s="459"/>
      <c r="F242" s="653"/>
      <c r="G242" s="459"/>
      <c r="H242" s="459"/>
      <c r="I242" s="653"/>
      <c r="J242" s="653"/>
      <c r="K242" s="459"/>
      <c r="L242" s="459"/>
      <c r="M242" s="459"/>
      <c r="N242" s="459"/>
      <c r="O242" s="459"/>
      <c r="P242" s="459"/>
      <c r="Q242" s="459"/>
      <c r="R242" s="459"/>
      <c r="S242" s="654"/>
      <c r="T242" s="459"/>
      <c r="U242" s="655"/>
    </row>
    <row r="243" spans="1:21" ht="15" thickBot="1" x14ac:dyDescent="0.4">
      <c r="A243" s="629"/>
      <c r="B243" s="630"/>
      <c r="C243" s="631"/>
      <c r="D243" s="631"/>
      <c r="E243" s="631"/>
      <c r="F243" s="630"/>
      <c r="G243" s="631"/>
      <c r="H243" s="631"/>
      <c r="I243" s="630"/>
      <c r="J243" s="630"/>
      <c r="K243" s="631"/>
      <c r="L243" s="631"/>
      <c r="M243" s="631"/>
      <c r="N243" s="631"/>
      <c r="O243" s="631"/>
      <c r="P243" s="631"/>
      <c r="Q243" s="631"/>
      <c r="R243" s="631"/>
      <c r="S243" s="631"/>
      <c r="T243" s="631"/>
      <c r="U243" s="632"/>
    </row>
    <row r="244" spans="1:21" ht="27.5" thickBot="1" x14ac:dyDescent="0.4">
      <c r="A244" s="185" t="s">
        <v>9</v>
      </c>
      <c r="B244" s="1023" t="s">
        <v>36</v>
      </c>
      <c r="C244" s="1024"/>
      <c r="E244" s="1025" t="s">
        <v>389</v>
      </c>
      <c r="F244" s="1026"/>
      <c r="G244" s="1027">
        <f>VLOOKUP(B244,'sub_Urbano.Piano inv. forn'!$D$41:$H$70,3,FALSE)</f>
        <v>0</v>
      </c>
      <c r="H244" s="1028"/>
      <c r="I244" s="102"/>
      <c r="J244" s="1025" t="s">
        <v>390</v>
      </c>
      <c r="K244" s="1026"/>
      <c r="L244" s="1027">
        <f>VLOOKUP(B244,'sub_Urbano.Piano inv. forn'!$D$41:$H$70,4,FALSE)</f>
        <v>0</v>
      </c>
      <c r="M244" s="1028"/>
      <c r="O244" s="191" t="s">
        <v>391</v>
      </c>
      <c r="P244" s="633"/>
      <c r="R244" s="192" t="s">
        <v>392</v>
      </c>
      <c r="S244" s="1029"/>
      <c r="T244" s="1030"/>
      <c r="U244" s="634"/>
    </row>
    <row r="245" spans="1:21" ht="15" thickBot="1" x14ac:dyDescent="0.4">
      <c r="A245" s="157"/>
      <c r="B245" s="114"/>
      <c r="C245" s="114"/>
      <c r="E245" s="115"/>
      <c r="F245" s="115"/>
      <c r="G245" s="116"/>
      <c r="H245" s="116"/>
      <c r="I245" s="102"/>
      <c r="J245" s="115"/>
      <c r="K245" s="115"/>
      <c r="L245" s="116"/>
      <c r="M245" s="116"/>
      <c r="O245" s="117"/>
      <c r="R245" s="113"/>
      <c r="S245" s="605"/>
      <c r="U245" s="158"/>
    </row>
    <row r="246" spans="1:21" ht="15" thickBot="1" x14ac:dyDescent="0.4">
      <c r="A246" s="1031" t="s">
        <v>393</v>
      </c>
      <c r="B246" s="1032"/>
      <c r="C246" s="1032"/>
      <c r="D246" s="1033"/>
      <c r="E246" s="1034">
        <f>VLOOKUP(B244,'sub_Urbano.Piano inv. forn'!$D$41:$V$70,17,FALSE)</f>
        <v>0</v>
      </c>
      <c r="F246" s="1035"/>
      <c r="G246" s="1035"/>
      <c r="H246" s="1036"/>
      <c r="I246" s="102"/>
      <c r="J246" s="1037" t="s">
        <v>394</v>
      </c>
      <c r="K246" s="1038"/>
      <c r="L246" s="1034">
        <f>VLOOKUP(B244,'sub_Urbano.Piano inv. forn'!$D$41:$V$70,19,FALSE)</f>
        <v>0</v>
      </c>
      <c r="M246" s="1036"/>
      <c r="N246" s="141"/>
      <c r="O246" s="190" t="s">
        <v>395</v>
      </c>
      <c r="P246" s="163">
        <f>L246+E246</f>
        <v>0</v>
      </c>
      <c r="R246" s="192" t="s">
        <v>396</v>
      </c>
      <c r="S246" s="1029"/>
      <c r="T246" s="1030"/>
      <c r="U246" s="158"/>
    </row>
    <row r="247" spans="1:21" ht="15" thickBot="1" x14ac:dyDescent="0.4">
      <c r="A247" s="157"/>
      <c r="U247" s="634"/>
    </row>
    <row r="248" spans="1:21" ht="58" x14ac:dyDescent="0.35">
      <c r="A248" s="1017" t="s">
        <v>397</v>
      </c>
      <c r="B248" s="1019" t="s">
        <v>398</v>
      </c>
      <c r="C248" s="1019" t="s">
        <v>399</v>
      </c>
      <c r="D248" s="186" t="s">
        <v>400</v>
      </c>
      <c r="E248" s="625" t="s">
        <v>401</v>
      </c>
      <c r="F248" s="186" t="s">
        <v>402</v>
      </c>
      <c r="G248" s="186" t="s">
        <v>403</v>
      </c>
      <c r="H248" s="187" t="s">
        <v>347</v>
      </c>
      <c r="I248" s="187" t="s">
        <v>404</v>
      </c>
      <c r="J248" s="187" t="s">
        <v>405</v>
      </c>
      <c r="K248" s="187" t="s">
        <v>406</v>
      </c>
      <c r="L248" s="187" t="s">
        <v>407</v>
      </c>
      <c r="M248" s="187" t="s">
        <v>408</v>
      </c>
      <c r="N248" s="187" t="s">
        <v>409</v>
      </c>
      <c r="O248" s="187" t="s">
        <v>410</v>
      </c>
      <c r="P248" s="187" t="s">
        <v>411</v>
      </c>
      <c r="Q248" s="187" t="s">
        <v>412</v>
      </c>
      <c r="R248" s="187" t="s">
        <v>413</v>
      </c>
      <c r="S248" s="187" t="s">
        <v>414</v>
      </c>
      <c r="T248" s="188" t="s">
        <v>415</v>
      </c>
      <c r="U248" s="635"/>
    </row>
    <row r="249" spans="1:21" ht="24.5" thickBot="1" x14ac:dyDescent="0.4">
      <c r="A249" s="1018"/>
      <c r="B249" s="1020"/>
      <c r="C249" s="1020"/>
      <c r="D249" s="189" t="s">
        <v>416</v>
      </c>
      <c r="E249" s="189" t="s">
        <v>417</v>
      </c>
      <c r="F249" s="189" t="s">
        <v>418</v>
      </c>
      <c r="G249" s="189" t="s">
        <v>418</v>
      </c>
      <c r="H249" s="189" t="s">
        <v>32</v>
      </c>
      <c r="I249" s="189" t="s">
        <v>419</v>
      </c>
      <c r="J249" s="189" t="s">
        <v>420</v>
      </c>
      <c r="K249" s="189" t="s">
        <v>421</v>
      </c>
      <c r="L249" s="189" t="s">
        <v>422</v>
      </c>
      <c r="M249" s="189" t="s">
        <v>421</v>
      </c>
      <c r="N249" s="189" t="s">
        <v>423</v>
      </c>
      <c r="O249" s="189" t="s">
        <v>387</v>
      </c>
      <c r="P249" s="189" t="s">
        <v>424</v>
      </c>
      <c r="Q249" s="189" t="s">
        <v>425</v>
      </c>
      <c r="R249" s="189" t="s">
        <v>426</v>
      </c>
      <c r="S249" s="189" t="s">
        <v>426</v>
      </c>
      <c r="T249" s="636"/>
      <c r="U249" s="635"/>
    </row>
    <row r="250" spans="1:21" x14ac:dyDescent="0.35">
      <c r="A250" s="1021" t="str">
        <f>B244</f>
        <v>suburb.m.1</v>
      </c>
      <c r="B250" s="175">
        <v>1</v>
      </c>
      <c r="C250" s="213"/>
      <c r="D250" s="125"/>
      <c r="E250" s="125"/>
      <c r="F250" s="213"/>
      <c r="G250" s="637"/>
      <c r="H250" s="127"/>
      <c r="I250" s="492"/>
      <c r="J250" s="638"/>
      <c r="K250" s="639"/>
      <c r="L250" s="492"/>
      <c r="M250" s="639"/>
      <c r="N250" s="179"/>
      <c r="O250" s="179"/>
      <c r="P250" s="492"/>
      <c r="Q250" s="492"/>
      <c r="R250" s="492"/>
      <c r="S250" s="492"/>
      <c r="T250" s="640"/>
      <c r="U250" s="634"/>
    </row>
    <row r="251" spans="1:21" x14ac:dyDescent="0.35">
      <c r="A251" s="1021"/>
      <c r="B251" s="176">
        <v>2</v>
      </c>
      <c r="C251" s="122"/>
      <c r="D251" s="112"/>
      <c r="E251" s="112"/>
      <c r="F251" s="122"/>
      <c r="G251" s="641"/>
      <c r="H251" s="122"/>
      <c r="I251" s="493"/>
      <c r="J251" s="642"/>
      <c r="K251" s="643"/>
      <c r="L251" s="493"/>
      <c r="M251" s="643"/>
      <c r="N251" s="170"/>
      <c r="O251" s="170"/>
      <c r="P251" s="493"/>
      <c r="Q251" s="493" t="s">
        <v>427</v>
      </c>
      <c r="R251" s="493"/>
      <c r="S251" s="493"/>
      <c r="T251" s="644"/>
      <c r="U251" s="634"/>
    </row>
    <row r="252" spans="1:21" x14ac:dyDescent="0.35">
      <c r="A252" s="1021"/>
      <c r="B252" s="176">
        <v>3</v>
      </c>
      <c r="C252" s="122"/>
      <c r="D252" s="112"/>
      <c r="E252" s="112"/>
      <c r="F252" s="122"/>
      <c r="G252" s="641"/>
      <c r="H252" s="122"/>
      <c r="I252" s="493"/>
      <c r="J252" s="642"/>
      <c r="K252" s="643"/>
      <c r="L252" s="493"/>
      <c r="M252" s="643"/>
      <c r="N252" s="170"/>
      <c r="O252" s="170"/>
      <c r="P252" s="493"/>
      <c r="Q252" s="493"/>
      <c r="R252" s="493"/>
      <c r="S252" s="493"/>
      <c r="T252" s="644"/>
      <c r="U252" s="634"/>
    </row>
    <row r="253" spans="1:21" x14ac:dyDescent="0.35">
      <c r="A253" s="1021"/>
      <c r="B253" s="176">
        <v>4</v>
      </c>
      <c r="C253" s="122"/>
      <c r="D253" s="112"/>
      <c r="E253" s="112"/>
      <c r="F253" s="122"/>
      <c r="G253" s="641"/>
      <c r="H253" s="122"/>
      <c r="I253" s="493"/>
      <c r="J253" s="642"/>
      <c r="K253" s="643"/>
      <c r="L253" s="493"/>
      <c r="M253" s="643"/>
      <c r="N253" s="170"/>
      <c r="O253" s="170"/>
      <c r="P253" s="493"/>
      <c r="Q253" s="493"/>
      <c r="R253" s="493"/>
      <c r="S253" s="493"/>
      <c r="T253" s="644"/>
      <c r="U253" s="634"/>
    </row>
    <row r="254" spans="1:21" x14ac:dyDescent="0.35">
      <c r="A254" s="1021"/>
      <c r="B254" s="176">
        <v>5</v>
      </c>
      <c r="C254" s="122"/>
      <c r="D254" s="112"/>
      <c r="E254" s="112"/>
      <c r="F254" s="122"/>
      <c r="G254" s="641"/>
      <c r="H254" s="122"/>
      <c r="I254" s="493"/>
      <c r="J254" s="642"/>
      <c r="K254" s="643"/>
      <c r="L254" s="493"/>
      <c r="M254" s="643"/>
      <c r="N254" s="170"/>
      <c r="O254" s="170"/>
      <c r="P254" s="493"/>
      <c r="Q254" s="493"/>
      <c r="R254" s="493"/>
      <c r="S254" s="493"/>
      <c r="T254" s="644"/>
      <c r="U254" s="634"/>
    </row>
    <row r="255" spans="1:21" x14ac:dyDescent="0.35">
      <c r="A255" s="1021"/>
      <c r="B255" s="176">
        <v>6</v>
      </c>
      <c r="C255" s="122"/>
      <c r="D255" s="112"/>
      <c r="E255" s="112"/>
      <c r="F255" s="122"/>
      <c r="G255" s="641"/>
      <c r="H255" s="122"/>
      <c r="I255" s="493"/>
      <c r="J255" s="642"/>
      <c r="K255" s="643"/>
      <c r="L255" s="493"/>
      <c r="M255" s="643"/>
      <c r="N255" s="170"/>
      <c r="O255" s="170"/>
      <c r="P255" s="493"/>
      <c r="Q255" s="493"/>
      <c r="R255" s="493"/>
      <c r="S255" s="493"/>
      <c r="T255" s="644"/>
      <c r="U255" s="634"/>
    </row>
    <row r="256" spans="1:21" x14ac:dyDescent="0.35">
      <c r="A256" s="1021"/>
      <c r="B256" s="176">
        <v>7</v>
      </c>
      <c r="C256" s="122"/>
      <c r="D256" s="112"/>
      <c r="E256" s="112"/>
      <c r="F256" s="122"/>
      <c r="G256" s="641"/>
      <c r="H256" s="122"/>
      <c r="I256" s="493"/>
      <c r="J256" s="642"/>
      <c r="K256" s="643"/>
      <c r="L256" s="493"/>
      <c r="M256" s="643"/>
      <c r="N256" s="170"/>
      <c r="O256" s="170"/>
      <c r="P256" s="493"/>
      <c r="Q256" s="493"/>
      <c r="R256" s="493"/>
      <c r="S256" s="493"/>
      <c r="T256" s="644"/>
      <c r="U256" s="634"/>
    </row>
    <row r="257" spans="1:21" x14ac:dyDescent="0.35">
      <c r="A257" s="1021"/>
      <c r="B257" s="176">
        <v>8</v>
      </c>
      <c r="C257" s="122"/>
      <c r="D257" s="112"/>
      <c r="E257" s="112"/>
      <c r="F257" s="122"/>
      <c r="G257" s="641"/>
      <c r="H257" s="122"/>
      <c r="I257" s="493"/>
      <c r="J257" s="642"/>
      <c r="K257" s="643"/>
      <c r="L257" s="493"/>
      <c r="M257" s="643"/>
      <c r="N257" s="170"/>
      <c r="O257" s="170"/>
      <c r="P257" s="493"/>
      <c r="Q257" s="493"/>
      <c r="R257" s="493"/>
      <c r="S257" s="493"/>
      <c r="T257" s="644"/>
      <c r="U257" s="634"/>
    </row>
    <row r="258" spans="1:21" x14ac:dyDescent="0.35">
      <c r="A258" s="1021"/>
      <c r="B258" s="176">
        <v>9</v>
      </c>
      <c r="C258" s="122"/>
      <c r="D258" s="112"/>
      <c r="E258" s="112"/>
      <c r="F258" s="122"/>
      <c r="G258" s="641"/>
      <c r="H258" s="122"/>
      <c r="I258" s="493"/>
      <c r="J258" s="642"/>
      <c r="K258" s="643"/>
      <c r="L258" s="493"/>
      <c r="M258" s="643"/>
      <c r="N258" s="170"/>
      <c r="O258" s="170"/>
      <c r="P258" s="493"/>
      <c r="Q258" s="493"/>
      <c r="R258" s="493"/>
      <c r="S258" s="493"/>
      <c r="T258" s="644"/>
      <c r="U258" s="634"/>
    </row>
    <row r="259" spans="1:21" ht="15" thickBot="1" x14ac:dyDescent="0.4">
      <c r="A259" s="1022"/>
      <c r="B259" s="177">
        <v>10</v>
      </c>
      <c r="C259" s="151"/>
      <c r="D259" s="149"/>
      <c r="E259" s="149"/>
      <c r="F259" s="151"/>
      <c r="G259" s="645"/>
      <c r="H259" s="151"/>
      <c r="I259" s="494"/>
      <c r="J259" s="646"/>
      <c r="K259" s="647"/>
      <c r="L259" s="494"/>
      <c r="M259" s="647"/>
      <c r="N259" s="171"/>
      <c r="O259" s="171"/>
      <c r="P259" s="494"/>
      <c r="Q259" s="494"/>
      <c r="R259" s="494"/>
      <c r="S259" s="494"/>
      <c r="T259" s="648"/>
      <c r="U259" s="634"/>
    </row>
    <row r="260" spans="1:21" ht="25" thickBot="1" x14ac:dyDescent="0.4">
      <c r="A260" s="157"/>
      <c r="B260" s="113"/>
      <c r="C260" s="113"/>
      <c r="D260" s="113"/>
      <c r="E260" s="597" t="s">
        <v>388</v>
      </c>
      <c r="F260" s="598">
        <f>COUNTA(F250:F259)</f>
        <v>0</v>
      </c>
      <c r="G260" s="599">
        <f>COUNTA(G250:G259)</f>
        <v>0</v>
      </c>
      <c r="H260" s="649"/>
      <c r="I260" s="649"/>
      <c r="J260" s="597" t="s">
        <v>627</v>
      </c>
      <c r="K260" s="599">
        <f>COUNTIF(K250:K259,"&lt;=31/12/2024")</f>
        <v>0</v>
      </c>
      <c r="L260" s="649"/>
      <c r="M260" s="155" t="s">
        <v>428</v>
      </c>
      <c r="N260" s="168">
        <f>SUM(N250:N259)</f>
        <v>0</v>
      </c>
      <c r="O260" s="169">
        <f>SUM(O250:O259)</f>
        <v>0</v>
      </c>
      <c r="P260" s="113"/>
      <c r="R260" s="113"/>
      <c r="S260" s="113"/>
      <c r="T260" s="650"/>
      <c r="U260" s="651"/>
    </row>
    <row r="261" spans="1:21" ht="15" thickBot="1" x14ac:dyDescent="0.4">
      <c r="A261" s="652"/>
      <c r="B261" s="653"/>
      <c r="C261" s="459"/>
      <c r="D261" s="459"/>
      <c r="E261" s="459"/>
      <c r="F261" s="653"/>
      <c r="G261" s="459"/>
      <c r="H261" s="459"/>
      <c r="I261" s="653"/>
      <c r="J261" s="653"/>
      <c r="K261" s="459"/>
      <c r="L261" s="459"/>
      <c r="M261" s="459"/>
      <c r="N261" s="459"/>
      <c r="O261" s="459"/>
      <c r="P261" s="459"/>
      <c r="Q261" s="459"/>
      <c r="R261" s="459"/>
      <c r="S261" s="654"/>
      <c r="T261" s="459"/>
      <c r="U261" s="655"/>
    </row>
    <row r="262" spans="1:21" ht="15" thickBot="1" x14ac:dyDescent="0.4">
      <c r="A262" s="629"/>
      <c r="B262" s="630"/>
      <c r="C262" s="631"/>
      <c r="D262" s="631"/>
      <c r="E262" s="631"/>
      <c r="F262" s="630"/>
      <c r="G262" s="631"/>
      <c r="H262" s="631"/>
      <c r="I262" s="630"/>
      <c r="J262" s="630"/>
      <c r="K262" s="631"/>
      <c r="L262" s="631"/>
      <c r="M262" s="631"/>
      <c r="N262" s="631"/>
      <c r="O262" s="631"/>
      <c r="P262" s="631"/>
      <c r="Q262" s="631"/>
      <c r="R262" s="631"/>
      <c r="S262" s="631"/>
      <c r="T262" s="631"/>
      <c r="U262" s="632"/>
    </row>
    <row r="263" spans="1:21" ht="27.5" thickBot="1" x14ac:dyDescent="0.4">
      <c r="A263" s="185" t="s">
        <v>9</v>
      </c>
      <c r="B263" s="1023" t="s">
        <v>36</v>
      </c>
      <c r="C263" s="1024"/>
      <c r="E263" s="1025" t="s">
        <v>389</v>
      </c>
      <c r="F263" s="1026"/>
      <c r="G263" s="1027">
        <f>VLOOKUP(B263,'sub_Urbano.Piano inv. forn'!$D$41:$H$70,3,FALSE)</f>
        <v>0</v>
      </c>
      <c r="H263" s="1028"/>
      <c r="I263" s="102"/>
      <c r="J263" s="1025" t="s">
        <v>390</v>
      </c>
      <c r="K263" s="1026"/>
      <c r="L263" s="1027">
        <f>VLOOKUP(B263,'sub_Urbano.Piano inv. forn'!$D$41:$H$70,4,FALSE)</f>
        <v>0</v>
      </c>
      <c r="M263" s="1028"/>
      <c r="O263" s="191" t="s">
        <v>391</v>
      </c>
      <c r="P263" s="633"/>
      <c r="R263" s="192" t="s">
        <v>392</v>
      </c>
      <c r="S263" s="1029"/>
      <c r="T263" s="1030"/>
      <c r="U263" s="634"/>
    </row>
    <row r="264" spans="1:21" ht="15" thickBot="1" x14ac:dyDescent="0.4">
      <c r="A264" s="157"/>
      <c r="B264" s="114"/>
      <c r="C264" s="114"/>
      <c r="E264" s="115"/>
      <c r="F264" s="115"/>
      <c r="G264" s="116"/>
      <c r="H264" s="116"/>
      <c r="I264" s="102"/>
      <c r="J264" s="115"/>
      <c r="K264" s="115"/>
      <c r="L264" s="116"/>
      <c r="M264" s="116"/>
      <c r="O264" s="117"/>
      <c r="R264" s="113"/>
      <c r="S264" s="605"/>
      <c r="U264" s="158"/>
    </row>
    <row r="265" spans="1:21" ht="15" thickBot="1" x14ac:dyDescent="0.4">
      <c r="A265" s="1031" t="s">
        <v>393</v>
      </c>
      <c r="B265" s="1032"/>
      <c r="C265" s="1032"/>
      <c r="D265" s="1033"/>
      <c r="E265" s="1034">
        <f>VLOOKUP(B263,'sub_Urbano.Piano inv. forn'!$D$41:$V$70,17,FALSE)</f>
        <v>0</v>
      </c>
      <c r="F265" s="1035"/>
      <c r="G265" s="1035"/>
      <c r="H265" s="1036"/>
      <c r="I265" s="102"/>
      <c r="J265" s="1037" t="s">
        <v>394</v>
      </c>
      <c r="K265" s="1038"/>
      <c r="L265" s="1034">
        <f>VLOOKUP(B263,'sub_Urbano.Piano inv. forn'!$D$41:$V$70,19,FALSE)</f>
        <v>0</v>
      </c>
      <c r="M265" s="1036"/>
      <c r="N265" s="141"/>
      <c r="O265" s="190" t="s">
        <v>395</v>
      </c>
      <c r="P265" s="163">
        <f>L265+E265</f>
        <v>0</v>
      </c>
      <c r="R265" s="192" t="s">
        <v>396</v>
      </c>
      <c r="S265" s="1029"/>
      <c r="T265" s="1030"/>
      <c r="U265" s="158"/>
    </row>
    <row r="266" spans="1:21" ht="15" thickBot="1" x14ac:dyDescent="0.4">
      <c r="A266" s="157"/>
      <c r="U266" s="634"/>
    </row>
    <row r="267" spans="1:21" ht="58" x14ac:dyDescent="0.35">
      <c r="A267" s="1017" t="s">
        <v>397</v>
      </c>
      <c r="B267" s="1019" t="s">
        <v>398</v>
      </c>
      <c r="C267" s="1019" t="s">
        <v>399</v>
      </c>
      <c r="D267" s="186" t="s">
        <v>400</v>
      </c>
      <c r="E267" s="625" t="s">
        <v>401</v>
      </c>
      <c r="F267" s="186" t="s">
        <v>402</v>
      </c>
      <c r="G267" s="186" t="s">
        <v>403</v>
      </c>
      <c r="H267" s="187" t="s">
        <v>347</v>
      </c>
      <c r="I267" s="187" t="s">
        <v>404</v>
      </c>
      <c r="J267" s="187" t="s">
        <v>405</v>
      </c>
      <c r="K267" s="187" t="s">
        <v>406</v>
      </c>
      <c r="L267" s="187" t="s">
        <v>407</v>
      </c>
      <c r="M267" s="187" t="s">
        <v>408</v>
      </c>
      <c r="N267" s="187" t="s">
        <v>409</v>
      </c>
      <c r="O267" s="187" t="s">
        <v>410</v>
      </c>
      <c r="P267" s="187" t="s">
        <v>411</v>
      </c>
      <c r="Q267" s="187" t="s">
        <v>412</v>
      </c>
      <c r="R267" s="187" t="s">
        <v>413</v>
      </c>
      <c r="S267" s="187" t="s">
        <v>414</v>
      </c>
      <c r="T267" s="188" t="s">
        <v>415</v>
      </c>
      <c r="U267" s="635"/>
    </row>
    <row r="268" spans="1:21" ht="24.5" thickBot="1" x14ac:dyDescent="0.4">
      <c r="A268" s="1018"/>
      <c r="B268" s="1020"/>
      <c r="C268" s="1020"/>
      <c r="D268" s="189" t="s">
        <v>416</v>
      </c>
      <c r="E268" s="189" t="s">
        <v>417</v>
      </c>
      <c r="F268" s="189" t="s">
        <v>418</v>
      </c>
      <c r="G268" s="189" t="s">
        <v>418</v>
      </c>
      <c r="H268" s="189" t="s">
        <v>32</v>
      </c>
      <c r="I268" s="189" t="s">
        <v>419</v>
      </c>
      <c r="J268" s="189" t="s">
        <v>420</v>
      </c>
      <c r="K268" s="189" t="s">
        <v>421</v>
      </c>
      <c r="L268" s="189" t="s">
        <v>422</v>
      </c>
      <c r="M268" s="189" t="s">
        <v>421</v>
      </c>
      <c r="N268" s="189" t="s">
        <v>423</v>
      </c>
      <c r="O268" s="189" t="s">
        <v>387</v>
      </c>
      <c r="P268" s="189" t="s">
        <v>424</v>
      </c>
      <c r="Q268" s="189" t="s">
        <v>425</v>
      </c>
      <c r="R268" s="189" t="s">
        <v>426</v>
      </c>
      <c r="S268" s="189" t="s">
        <v>426</v>
      </c>
      <c r="T268" s="636"/>
      <c r="U268" s="635"/>
    </row>
    <row r="269" spans="1:21" x14ac:dyDescent="0.35">
      <c r="A269" s="1021" t="str">
        <f>B263</f>
        <v>suburb.m.1</v>
      </c>
      <c r="B269" s="175">
        <v>1</v>
      </c>
      <c r="C269" s="213"/>
      <c r="D269" s="125"/>
      <c r="E269" s="125"/>
      <c r="F269" s="213"/>
      <c r="G269" s="637"/>
      <c r="H269" s="127"/>
      <c r="I269" s="492"/>
      <c r="J269" s="638"/>
      <c r="K269" s="639"/>
      <c r="L269" s="492"/>
      <c r="M269" s="639"/>
      <c r="N269" s="179"/>
      <c r="O269" s="179"/>
      <c r="P269" s="492"/>
      <c r="Q269" s="492"/>
      <c r="R269" s="492"/>
      <c r="S269" s="492"/>
      <c r="T269" s="640"/>
      <c r="U269" s="634"/>
    </row>
    <row r="270" spans="1:21" x14ac:dyDescent="0.35">
      <c r="A270" s="1021"/>
      <c r="B270" s="176">
        <v>2</v>
      </c>
      <c r="C270" s="122"/>
      <c r="D270" s="112"/>
      <c r="E270" s="112"/>
      <c r="F270" s="122"/>
      <c r="G270" s="641"/>
      <c r="H270" s="122"/>
      <c r="I270" s="493"/>
      <c r="J270" s="642"/>
      <c r="K270" s="643"/>
      <c r="L270" s="493"/>
      <c r="M270" s="643"/>
      <c r="N270" s="170"/>
      <c r="O270" s="170"/>
      <c r="P270" s="493"/>
      <c r="Q270" s="493" t="s">
        <v>427</v>
      </c>
      <c r="R270" s="493"/>
      <c r="S270" s="493"/>
      <c r="T270" s="644"/>
      <c r="U270" s="634"/>
    </row>
    <row r="271" spans="1:21" x14ac:dyDescent="0.35">
      <c r="A271" s="1021"/>
      <c r="B271" s="176">
        <v>3</v>
      </c>
      <c r="C271" s="122"/>
      <c r="D271" s="112"/>
      <c r="E271" s="112"/>
      <c r="F271" s="122"/>
      <c r="G271" s="641"/>
      <c r="H271" s="122"/>
      <c r="I271" s="493"/>
      <c r="J271" s="642"/>
      <c r="K271" s="643"/>
      <c r="L271" s="493"/>
      <c r="M271" s="643"/>
      <c r="N271" s="170"/>
      <c r="O271" s="170"/>
      <c r="P271" s="493"/>
      <c r="Q271" s="493"/>
      <c r="R271" s="493"/>
      <c r="S271" s="493"/>
      <c r="T271" s="644"/>
      <c r="U271" s="634"/>
    </row>
    <row r="272" spans="1:21" x14ac:dyDescent="0.35">
      <c r="A272" s="1021"/>
      <c r="B272" s="176">
        <v>4</v>
      </c>
      <c r="C272" s="122"/>
      <c r="D272" s="112"/>
      <c r="E272" s="112"/>
      <c r="F272" s="122"/>
      <c r="G272" s="641"/>
      <c r="H272" s="122"/>
      <c r="I272" s="493"/>
      <c r="J272" s="642"/>
      <c r="K272" s="643"/>
      <c r="L272" s="493"/>
      <c r="M272" s="643"/>
      <c r="N272" s="170"/>
      <c r="O272" s="170"/>
      <c r="P272" s="493"/>
      <c r="Q272" s="493"/>
      <c r="R272" s="493"/>
      <c r="S272" s="493"/>
      <c r="T272" s="644"/>
      <c r="U272" s="634"/>
    </row>
    <row r="273" spans="1:21" x14ac:dyDescent="0.35">
      <c r="A273" s="1021"/>
      <c r="B273" s="176">
        <v>5</v>
      </c>
      <c r="C273" s="122"/>
      <c r="D273" s="112"/>
      <c r="E273" s="112"/>
      <c r="F273" s="122"/>
      <c r="G273" s="641"/>
      <c r="H273" s="122"/>
      <c r="I273" s="493"/>
      <c r="J273" s="642"/>
      <c r="K273" s="643"/>
      <c r="L273" s="493"/>
      <c r="M273" s="643"/>
      <c r="N273" s="170"/>
      <c r="O273" s="170"/>
      <c r="P273" s="493"/>
      <c r="Q273" s="493"/>
      <c r="R273" s="493"/>
      <c r="S273" s="493"/>
      <c r="T273" s="644"/>
      <c r="U273" s="634"/>
    </row>
    <row r="274" spans="1:21" x14ac:dyDescent="0.35">
      <c r="A274" s="1021"/>
      <c r="B274" s="176">
        <v>6</v>
      </c>
      <c r="C274" s="122"/>
      <c r="D274" s="112"/>
      <c r="E274" s="112"/>
      <c r="F274" s="122"/>
      <c r="G274" s="641"/>
      <c r="H274" s="122"/>
      <c r="I274" s="493"/>
      <c r="J274" s="642"/>
      <c r="K274" s="643"/>
      <c r="L274" s="493"/>
      <c r="M274" s="643"/>
      <c r="N274" s="170"/>
      <c r="O274" s="170"/>
      <c r="P274" s="493"/>
      <c r="Q274" s="493"/>
      <c r="R274" s="493"/>
      <c r="S274" s="493"/>
      <c r="T274" s="644"/>
      <c r="U274" s="634"/>
    </row>
    <row r="275" spans="1:21" x14ac:dyDescent="0.35">
      <c r="A275" s="1021"/>
      <c r="B275" s="176">
        <v>7</v>
      </c>
      <c r="C275" s="122"/>
      <c r="D275" s="112"/>
      <c r="E275" s="112"/>
      <c r="F275" s="122"/>
      <c r="G275" s="641"/>
      <c r="H275" s="122"/>
      <c r="I275" s="493"/>
      <c r="J275" s="642"/>
      <c r="K275" s="643"/>
      <c r="L275" s="493"/>
      <c r="M275" s="643"/>
      <c r="N275" s="170"/>
      <c r="O275" s="170"/>
      <c r="P275" s="493"/>
      <c r="Q275" s="493"/>
      <c r="R275" s="493"/>
      <c r="S275" s="493"/>
      <c r="T275" s="644"/>
      <c r="U275" s="634"/>
    </row>
    <row r="276" spans="1:21" x14ac:dyDescent="0.35">
      <c r="A276" s="1021"/>
      <c r="B276" s="176">
        <v>8</v>
      </c>
      <c r="C276" s="122"/>
      <c r="D276" s="112"/>
      <c r="E276" s="112"/>
      <c r="F276" s="122"/>
      <c r="G276" s="641"/>
      <c r="H276" s="122"/>
      <c r="I276" s="493"/>
      <c r="J276" s="642"/>
      <c r="K276" s="643"/>
      <c r="L276" s="493"/>
      <c r="M276" s="643"/>
      <c r="N276" s="170"/>
      <c r="O276" s="170"/>
      <c r="P276" s="493"/>
      <c r="Q276" s="493"/>
      <c r="R276" s="493"/>
      <c r="S276" s="493"/>
      <c r="T276" s="644"/>
      <c r="U276" s="634"/>
    </row>
    <row r="277" spans="1:21" x14ac:dyDescent="0.35">
      <c r="A277" s="1021"/>
      <c r="B277" s="176">
        <v>9</v>
      </c>
      <c r="C277" s="122"/>
      <c r="D277" s="112"/>
      <c r="E277" s="112"/>
      <c r="F277" s="122"/>
      <c r="G277" s="641"/>
      <c r="H277" s="122"/>
      <c r="I277" s="493"/>
      <c r="J277" s="642"/>
      <c r="K277" s="643"/>
      <c r="L277" s="493"/>
      <c r="M277" s="643"/>
      <c r="N277" s="170"/>
      <c r="O277" s="170"/>
      <c r="P277" s="493"/>
      <c r="Q277" s="493"/>
      <c r="R277" s="493"/>
      <c r="S277" s="493"/>
      <c r="T277" s="644"/>
      <c r="U277" s="634"/>
    </row>
    <row r="278" spans="1:21" ht="15" thickBot="1" x14ac:dyDescent="0.4">
      <c r="A278" s="1022"/>
      <c r="B278" s="177">
        <v>10</v>
      </c>
      <c r="C278" s="151"/>
      <c r="D278" s="149"/>
      <c r="E278" s="149"/>
      <c r="F278" s="151"/>
      <c r="G278" s="645"/>
      <c r="H278" s="151"/>
      <c r="I278" s="494"/>
      <c r="J278" s="646"/>
      <c r="K278" s="647"/>
      <c r="L278" s="494"/>
      <c r="M278" s="647"/>
      <c r="N278" s="171"/>
      <c r="O278" s="171"/>
      <c r="P278" s="494"/>
      <c r="Q278" s="494"/>
      <c r="R278" s="494"/>
      <c r="S278" s="494"/>
      <c r="T278" s="648"/>
      <c r="U278" s="634"/>
    </row>
    <row r="279" spans="1:21" ht="25" thickBot="1" x14ac:dyDescent="0.4">
      <c r="A279" s="157"/>
      <c r="B279" s="113"/>
      <c r="C279" s="113"/>
      <c r="D279" s="113"/>
      <c r="E279" s="597" t="s">
        <v>388</v>
      </c>
      <c r="F279" s="598">
        <f>COUNTA(F269:F278)</f>
        <v>0</v>
      </c>
      <c r="G279" s="599">
        <f>COUNTA(G269:G278)</f>
        <v>0</v>
      </c>
      <c r="H279" s="649"/>
      <c r="I279" s="649"/>
      <c r="J279" s="597" t="s">
        <v>627</v>
      </c>
      <c r="K279" s="599">
        <f>COUNTIF(K269:K278,"&lt;=31/12/2024")</f>
        <v>0</v>
      </c>
      <c r="L279" s="649"/>
      <c r="M279" s="155" t="s">
        <v>428</v>
      </c>
      <c r="N279" s="168">
        <f>SUM(N269:N278)</f>
        <v>0</v>
      </c>
      <c r="O279" s="169">
        <f>SUM(O269:O278)</f>
        <v>0</v>
      </c>
      <c r="P279" s="113"/>
      <c r="R279" s="113"/>
      <c r="S279" s="113"/>
      <c r="T279" s="650"/>
      <c r="U279" s="651"/>
    </row>
    <row r="280" spans="1:21" ht="15" thickBot="1" x14ac:dyDescent="0.4">
      <c r="A280" s="652"/>
      <c r="B280" s="653"/>
      <c r="C280" s="459"/>
      <c r="D280" s="459"/>
      <c r="E280" s="459"/>
      <c r="F280" s="653"/>
      <c r="G280" s="459"/>
      <c r="H280" s="459"/>
      <c r="I280" s="653"/>
      <c r="J280" s="653"/>
      <c r="K280" s="459"/>
      <c r="L280" s="459"/>
      <c r="M280" s="459"/>
      <c r="N280" s="459"/>
      <c r="O280" s="459"/>
      <c r="P280" s="459"/>
      <c r="Q280" s="459"/>
      <c r="R280" s="459"/>
      <c r="S280" s="654"/>
      <c r="T280" s="459"/>
      <c r="U280" s="655"/>
    </row>
    <row r="281" spans="1:21" ht="15" thickBot="1" x14ac:dyDescent="0.4">
      <c r="A281" s="629"/>
      <c r="B281" s="630"/>
      <c r="C281" s="631"/>
      <c r="D281" s="631"/>
      <c r="E281" s="631"/>
      <c r="F281" s="630"/>
      <c r="G281" s="631"/>
      <c r="H281" s="631"/>
      <c r="I281" s="630"/>
      <c r="J281" s="630"/>
      <c r="K281" s="631"/>
      <c r="L281" s="631"/>
      <c r="M281" s="631"/>
      <c r="N281" s="631"/>
      <c r="O281" s="631"/>
      <c r="P281" s="631"/>
      <c r="Q281" s="631"/>
      <c r="R281" s="631"/>
      <c r="S281" s="631"/>
      <c r="T281" s="631"/>
      <c r="U281" s="632"/>
    </row>
    <row r="282" spans="1:21" ht="27.5" thickBot="1" x14ac:dyDescent="0.4">
      <c r="A282" s="185" t="s">
        <v>9</v>
      </c>
      <c r="B282" s="1023" t="s">
        <v>36</v>
      </c>
      <c r="C282" s="1024"/>
      <c r="E282" s="1025" t="s">
        <v>389</v>
      </c>
      <c r="F282" s="1026"/>
      <c r="G282" s="1027">
        <f>VLOOKUP(B282,'sub_Urbano.Piano inv. forn'!$D$41:$H$70,3,FALSE)</f>
        <v>0</v>
      </c>
      <c r="H282" s="1028"/>
      <c r="I282" s="102"/>
      <c r="J282" s="1025" t="s">
        <v>390</v>
      </c>
      <c r="K282" s="1026"/>
      <c r="L282" s="1027">
        <f>VLOOKUP(B282,'sub_Urbano.Piano inv. forn'!$D$41:$H$70,4,FALSE)</f>
        <v>0</v>
      </c>
      <c r="M282" s="1028"/>
      <c r="O282" s="191" t="s">
        <v>391</v>
      </c>
      <c r="P282" s="633"/>
      <c r="R282" s="192" t="s">
        <v>392</v>
      </c>
      <c r="S282" s="1029"/>
      <c r="T282" s="1030"/>
      <c r="U282" s="634"/>
    </row>
    <row r="283" spans="1:21" ht="15" thickBot="1" x14ac:dyDescent="0.4">
      <c r="A283" s="157"/>
      <c r="B283" s="114"/>
      <c r="C283" s="114"/>
      <c r="E283" s="115"/>
      <c r="F283" s="115"/>
      <c r="G283" s="116"/>
      <c r="H283" s="116"/>
      <c r="I283" s="102"/>
      <c r="J283" s="115"/>
      <c r="K283" s="115"/>
      <c r="L283" s="116"/>
      <c r="M283" s="116"/>
      <c r="O283" s="117"/>
      <c r="R283" s="113"/>
      <c r="S283" s="605"/>
      <c r="U283" s="158"/>
    </row>
    <row r="284" spans="1:21" ht="15" thickBot="1" x14ac:dyDescent="0.4">
      <c r="A284" s="1031" t="s">
        <v>393</v>
      </c>
      <c r="B284" s="1032"/>
      <c r="C284" s="1032"/>
      <c r="D284" s="1033"/>
      <c r="E284" s="1034">
        <f>VLOOKUP(B282,'sub_Urbano.Piano inv. forn'!$D$41:$V$70,17,FALSE)</f>
        <v>0</v>
      </c>
      <c r="F284" s="1035"/>
      <c r="G284" s="1035"/>
      <c r="H284" s="1036"/>
      <c r="I284" s="102"/>
      <c r="J284" s="1037" t="s">
        <v>394</v>
      </c>
      <c r="K284" s="1038"/>
      <c r="L284" s="1034">
        <f>VLOOKUP(B282,'sub_Urbano.Piano inv. forn'!$D$41:$V$70,19,FALSE)</f>
        <v>0</v>
      </c>
      <c r="M284" s="1036"/>
      <c r="N284" s="141"/>
      <c r="O284" s="190" t="s">
        <v>395</v>
      </c>
      <c r="P284" s="163">
        <f>L284+E284</f>
        <v>0</v>
      </c>
      <c r="R284" s="192" t="s">
        <v>396</v>
      </c>
      <c r="S284" s="1029"/>
      <c r="T284" s="1030"/>
      <c r="U284" s="158"/>
    </row>
    <row r="285" spans="1:21" ht="15" thickBot="1" x14ac:dyDescent="0.4">
      <c r="A285" s="157"/>
      <c r="U285" s="634"/>
    </row>
    <row r="286" spans="1:21" ht="58" x14ac:dyDescent="0.35">
      <c r="A286" s="1017" t="s">
        <v>397</v>
      </c>
      <c r="B286" s="1019" t="s">
        <v>398</v>
      </c>
      <c r="C286" s="1019" t="s">
        <v>399</v>
      </c>
      <c r="D286" s="186" t="s">
        <v>400</v>
      </c>
      <c r="E286" s="625" t="s">
        <v>401</v>
      </c>
      <c r="F286" s="186" t="s">
        <v>402</v>
      </c>
      <c r="G286" s="186" t="s">
        <v>403</v>
      </c>
      <c r="H286" s="187" t="s">
        <v>347</v>
      </c>
      <c r="I286" s="187" t="s">
        <v>404</v>
      </c>
      <c r="J286" s="187" t="s">
        <v>405</v>
      </c>
      <c r="K286" s="187" t="s">
        <v>406</v>
      </c>
      <c r="L286" s="187" t="s">
        <v>407</v>
      </c>
      <c r="M286" s="187" t="s">
        <v>408</v>
      </c>
      <c r="N286" s="187" t="s">
        <v>409</v>
      </c>
      <c r="O286" s="187" t="s">
        <v>410</v>
      </c>
      <c r="P286" s="187" t="s">
        <v>411</v>
      </c>
      <c r="Q286" s="187" t="s">
        <v>412</v>
      </c>
      <c r="R286" s="187" t="s">
        <v>413</v>
      </c>
      <c r="S286" s="187" t="s">
        <v>414</v>
      </c>
      <c r="T286" s="188" t="s">
        <v>415</v>
      </c>
      <c r="U286" s="635"/>
    </row>
    <row r="287" spans="1:21" ht="24.5" thickBot="1" x14ac:dyDescent="0.4">
      <c r="A287" s="1018"/>
      <c r="B287" s="1020"/>
      <c r="C287" s="1020"/>
      <c r="D287" s="189" t="s">
        <v>416</v>
      </c>
      <c r="E287" s="189" t="s">
        <v>417</v>
      </c>
      <c r="F287" s="189" t="s">
        <v>418</v>
      </c>
      <c r="G287" s="189" t="s">
        <v>418</v>
      </c>
      <c r="H287" s="189" t="s">
        <v>32</v>
      </c>
      <c r="I287" s="189" t="s">
        <v>419</v>
      </c>
      <c r="J287" s="189" t="s">
        <v>420</v>
      </c>
      <c r="K287" s="189" t="s">
        <v>421</v>
      </c>
      <c r="L287" s="189" t="s">
        <v>422</v>
      </c>
      <c r="M287" s="189" t="s">
        <v>421</v>
      </c>
      <c r="N287" s="189" t="s">
        <v>423</v>
      </c>
      <c r="O287" s="189" t="s">
        <v>387</v>
      </c>
      <c r="P287" s="189" t="s">
        <v>424</v>
      </c>
      <c r="Q287" s="189" t="s">
        <v>425</v>
      </c>
      <c r="R287" s="189" t="s">
        <v>426</v>
      </c>
      <c r="S287" s="189" t="s">
        <v>426</v>
      </c>
      <c r="T287" s="636"/>
      <c r="U287" s="635"/>
    </row>
    <row r="288" spans="1:21" x14ac:dyDescent="0.35">
      <c r="A288" s="1021" t="str">
        <f>B282</f>
        <v>suburb.m.1</v>
      </c>
      <c r="B288" s="175">
        <v>1</v>
      </c>
      <c r="C288" s="213"/>
      <c r="D288" s="125"/>
      <c r="E288" s="125"/>
      <c r="F288" s="213"/>
      <c r="G288" s="637"/>
      <c r="H288" s="127"/>
      <c r="I288" s="492"/>
      <c r="J288" s="638"/>
      <c r="K288" s="639"/>
      <c r="L288" s="492"/>
      <c r="M288" s="639"/>
      <c r="N288" s="179"/>
      <c r="O288" s="179"/>
      <c r="P288" s="492"/>
      <c r="Q288" s="492"/>
      <c r="R288" s="492"/>
      <c r="S288" s="492"/>
      <c r="T288" s="640"/>
      <c r="U288" s="634"/>
    </row>
    <row r="289" spans="1:21" x14ac:dyDescent="0.35">
      <c r="A289" s="1021"/>
      <c r="B289" s="176">
        <v>2</v>
      </c>
      <c r="C289" s="122"/>
      <c r="D289" s="112"/>
      <c r="E289" s="112"/>
      <c r="F289" s="122"/>
      <c r="G289" s="641"/>
      <c r="H289" s="122"/>
      <c r="I289" s="493"/>
      <c r="J289" s="642"/>
      <c r="K289" s="643"/>
      <c r="L289" s="493"/>
      <c r="M289" s="643"/>
      <c r="N289" s="170"/>
      <c r="O289" s="170"/>
      <c r="P289" s="493"/>
      <c r="Q289" s="493" t="s">
        <v>427</v>
      </c>
      <c r="R289" s="493"/>
      <c r="S289" s="493"/>
      <c r="T289" s="644"/>
      <c r="U289" s="634"/>
    </row>
    <row r="290" spans="1:21" x14ac:dyDescent="0.35">
      <c r="A290" s="1021"/>
      <c r="B290" s="176">
        <v>3</v>
      </c>
      <c r="C290" s="122"/>
      <c r="D290" s="112"/>
      <c r="E290" s="112"/>
      <c r="F290" s="122"/>
      <c r="G290" s="641"/>
      <c r="H290" s="122"/>
      <c r="I290" s="493"/>
      <c r="J290" s="642"/>
      <c r="K290" s="643"/>
      <c r="L290" s="493"/>
      <c r="M290" s="643"/>
      <c r="N290" s="170"/>
      <c r="O290" s="170"/>
      <c r="P290" s="493"/>
      <c r="Q290" s="493"/>
      <c r="R290" s="493"/>
      <c r="S290" s="493"/>
      <c r="T290" s="644"/>
      <c r="U290" s="634"/>
    </row>
    <row r="291" spans="1:21" x14ac:dyDescent="0.35">
      <c r="A291" s="1021"/>
      <c r="B291" s="176">
        <v>4</v>
      </c>
      <c r="C291" s="122"/>
      <c r="D291" s="112"/>
      <c r="E291" s="112"/>
      <c r="F291" s="122"/>
      <c r="G291" s="641"/>
      <c r="H291" s="122"/>
      <c r="I291" s="493"/>
      <c r="J291" s="642"/>
      <c r="K291" s="643"/>
      <c r="L291" s="493"/>
      <c r="M291" s="643"/>
      <c r="N291" s="170"/>
      <c r="O291" s="170"/>
      <c r="P291" s="493"/>
      <c r="Q291" s="493"/>
      <c r="R291" s="493"/>
      <c r="S291" s="493"/>
      <c r="T291" s="644"/>
      <c r="U291" s="634"/>
    </row>
    <row r="292" spans="1:21" x14ac:dyDescent="0.35">
      <c r="A292" s="1021"/>
      <c r="B292" s="176">
        <v>5</v>
      </c>
      <c r="C292" s="122"/>
      <c r="D292" s="112"/>
      <c r="E292" s="112"/>
      <c r="F292" s="122"/>
      <c r="G292" s="641"/>
      <c r="H292" s="122"/>
      <c r="I292" s="493"/>
      <c r="J292" s="642"/>
      <c r="K292" s="643"/>
      <c r="L292" s="493"/>
      <c r="M292" s="643"/>
      <c r="N292" s="170"/>
      <c r="O292" s="170"/>
      <c r="P292" s="493"/>
      <c r="Q292" s="493"/>
      <c r="R292" s="493"/>
      <c r="S292" s="493"/>
      <c r="T292" s="644"/>
      <c r="U292" s="634"/>
    </row>
    <row r="293" spans="1:21" x14ac:dyDescent="0.35">
      <c r="A293" s="1021"/>
      <c r="B293" s="176">
        <v>6</v>
      </c>
      <c r="C293" s="122"/>
      <c r="D293" s="112"/>
      <c r="E293" s="112"/>
      <c r="F293" s="122"/>
      <c r="G293" s="641"/>
      <c r="H293" s="122"/>
      <c r="I293" s="493"/>
      <c r="J293" s="642"/>
      <c r="K293" s="643"/>
      <c r="L293" s="493"/>
      <c r="M293" s="643"/>
      <c r="N293" s="170"/>
      <c r="O293" s="170"/>
      <c r="P293" s="493"/>
      <c r="Q293" s="493"/>
      <c r="R293" s="493"/>
      <c r="S293" s="493"/>
      <c r="T293" s="644"/>
      <c r="U293" s="634"/>
    </row>
    <row r="294" spans="1:21" x14ac:dyDescent="0.35">
      <c r="A294" s="1021"/>
      <c r="B294" s="176">
        <v>7</v>
      </c>
      <c r="C294" s="122"/>
      <c r="D294" s="112"/>
      <c r="E294" s="112"/>
      <c r="F294" s="122"/>
      <c r="G294" s="641"/>
      <c r="H294" s="122"/>
      <c r="I294" s="493"/>
      <c r="J294" s="642"/>
      <c r="K294" s="643"/>
      <c r="L294" s="493"/>
      <c r="M294" s="643"/>
      <c r="N294" s="170"/>
      <c r="O294" s="170"/>
      <c r="P294" s="493"/>
      <c r="Q294" s="493"/>
      <c r="R294" s="493"/>
      <c r="S294" s="493"/>
      <c r="T294" s="644"/>
      <c r="U294" s="634"/>
    </row>
    <row r="295" spans="1:21" x14ac:dyDescent="0.35">
      <c r="A295" s="1021"/>
      <c r="B295" s="176">
        <v>8</v>
      </c>
      <c r="C295" s="122"/>
      <c r="D295" s="112"/>
      <c r="E295" s="112"/>
      <c r="F295" s="122"/>
      <c r="G295" s="641"/>
      <c r="H295" s="122"/>
      <c r="I295" s="493"/>
      <c r="J295" s="642"/>
      <c r="K295" s="643"/>
      <c r="L295" s="493"/>
      <c r="M295" s="643"/>
      <c r="N295" s="170"/>
      <c r="O295" s="170"/>
      <c r="P295" s="493"/>
      <c r="Q295" s="493"/>
      <c r="R295" s="493"/>
      <c r="S295" s="493"/>
      <c r="T295" s="644"/>
      <c r="U295" s="634"/>
    </row>
    <row r="296" spans="1:21" x14ac:dyDescent="0.35">
      <c r="A296" s="1021"/>
      <c r="B296" s="176">
        <v>9</v>
      </c>
      <c r="C296" s="122"/>
      <c r="D296" s="112"/>
      <c r="E296" s="112"/>
      <c r="F296" s="122"/>
      <c r="G296" s="641"/>
      <c r="H296" s="122"/>
      <c r="I296" s="493"/>
      <c r="J296" s="642"/>
      <c r="K296" s="643"/>
      <c r="L296" s="493"/>
      <c r="M296" s="643"/>
      <c r="N296" s="170"/>
      <c r="O296" s="170"/>
      <c r="P296" s="493"/>
      <c r="Q296" s="493"/>
      <c r="R296" s="493"/>
      <c r="S296" s="493"/>
      <c r="T296" s="644"/>
      <c r="U296" s="634"/>
    </row>
    <row r="297" spans="1:21" ht="15" thickBot="1" x14ac:dyDescent="0.4">
      <c r="A297" s="1022"/>
      <c r="B297" s="177">
        <v>10</v>
      </c>
      <c r="C297" s="151"/>
      <c r="D297" s="149"/>
      <c r="E297" s="149"/>
      <c r="F297" s="151"/>
      <c r="G297" s="645"/>
      <c r="H297" s="151"/>
      <c r="I297" s="494"/>
      <c r="J297" s="646"/>
      <c r="K297" s="647"/>
      <c r="L297" s="494"/>
      <c r="M297" s="647"/>
      <c r="N297" s="171"/>
      <c r="O297" s="171"/>
      <c r="P297" s="494"/>
      <c r="Q297" s="494"/>
      <c r="R297" s="494"/>
      <c r="S297" s="494"/>
      <c r="T297" s="648"/>
      <c r="U297" s="634"/>
    </row>
    <row r="298" spans="1:21" ht="25" thickBot="1" x14ac:dyDescent="0.4">
      <c r="A298" s="157"/>
      <c r="B298" s="113"/>
      <c r="C298" s="113"/>
      <c r="D298" s="113"/>
      <c r="E298" s="597" t="s">
        <v>388</v>
      </c>
      <c r="F298" s="598">
        <f>COUNTA(F288:F297)</f>
        <v>0</v>
      </c>
      <c r="G298" s="599">
        <f>COUNTA(G288:G297)</f>
        <v>0</v>
      </c>
      <c r="H298" s="649"/>
      <c r="I298" s="649"/>
      <c r="J298" s="597" t="s">
        <v>627</v>
      </c>
      <c r="K298" s="599">
        <f>COUNTIF(K288:K297,"&lt;=31/12/2024")</f>
        <v>0</v>
      </c>
      <c r="L298" s="649"/>
      <c r="M298" s="155" t="s">
        <v>428</v>
      </c>
      <c r="N298" s="168">
        <f>SUM(N288:N297)</f>
        <v>0</v>
      </c>
      <c r="O298" s="169">
        <f>SUM(O288:O297)</f>
        <v>0</v>
      </c>
      <c r="P298" s="113"/>
      <c r="R298" s="113"/>
      <c r="S298" s="113"/>
      <c r="T298" s="650"/>
      <c r="U298" s="651"/>
    </row>
    <row r="299" spans="1:21" ht="15" thickBot="1" x14ac:dyDescent="0.4">
      <c r="A299" s="652"/>
      <c r="B299" s="653"/>
      <c r="C299" s="459"/>
      <c r="D299" s="459"/>
      <c r="E299" s="459"/>
      <c r="F299" s="653"/>
      <c r="G299" s="459"/>
      <c r="H299" s="459"/>
      <c r="I299" s="653"/>
      <c r="J299" s="653"/>
      <c r="K299" s="459"/>
      <c r="L299" s="459"/>
      <c r="M299" s="459"/>
      <c r="N299" s="459"/>
      <c r="O299" s="459"/>
      <c r="P299" s="459"/>
      <c r="Q299" s="459"/>
      <c r="R299" s="459"/>
      <c r="S299" s="654"/>
      <c r="T299" s="459"/>
      <c r="U299" s="655"/>
    </row>
    <row r="300" spans="1:21" ht="15" thickBot="1" x14ac:dyDescent="0.4">
      <c r="A300" s="629"/>
      <c r="B300" s="630"/>
      <c r="C300" s="631"/>
      <c r="D300" s="631"/>
      <c r="E300" s="631"/>
      <c r="F300" s="630"/>
      <c r="G300" s="631"/>
      <c r="H300" s="631"/>
      <c r="I300" s="630"/>
      <c r="J300" s="630"/>
      <c r="K300" s="631"/>
      <c r="L300" s="631"/>
      <c r="M300" s="631"/>
      <c r="N300" s="631"/>
      <c r="O300" s="631"/>
      <c r="P300" s="631"/>
      <c r="Q300" s="631"/>
      <c r="R300" s="631"/>
      <c r="S300" s="631"/>
      <c r="T300" s="631"/>
      <c r="U300" s="632"/>
    </row>
    <row r="301" spans="1:21" ht="27.5" thickBot="1" x14ac:dyDescent="0.4">
      <c r="A301" s="185" t="s">
        <v>9</v>
      </c>
      <c r="B301" s="1023" t="s">
        <v>36</v>
      </c>
      <c r="C301" s="1024"/>
      <c r="E301" s="1025" t="s">
        <v>389</v>
      </c>
      <c r="F301" s="1026"/>
      <c r="G301" s="1027">
        <f>VLOOKUP(B301,'sub_Urbano.Piano inv. forn'!$D$41:$H$70,3,FALSE)</f>
        <v>0</v>
      </c>
      <c r="H301" s="1028"/>
      <c r="I301" s="102"/>
      <c r="J301" s="1025" t="s">
        <v>390</v>
      </c>
      <c r="K301" s="1026"/>
      <c r="L301" s="1027">
        <f>VLOOKUP(B301,'sub_Urbano.Piano inv. forn'!$D$41:$H$70,4,FALSE)</f>
        <v>0</v>
      </c>
      <c r="M301" s="1028"/>
      <c r="O301" s="191" t="s">
        <v>391</v>
      </c>
      <c r="P301" s="633"/>
      <c r="R301" s="192" t="s">
        <v>392</v>
      </c>
      <c r="S301" s="1029"/>
      <c r="T301" s="1030"/>
      <c r="U301" s="634"/>
    </row>
    <row r="302" spans="1:21" ht="15" thickBot="1" x14ac:dyDescent="0.4">
      <c r="A302" s="157"/>
      <c r="B302" s="114"/>
      <c r="C302" s="114"/>
      <c r="E302" s="115"/>
      <c r="F302" s="115"/>
      <c r="G302" s="116"/>
      <c r="H302" s="116"/>
      <c r="I302" s="102"/>
      <c r="J302" s="115"/>
      <c r="K302" s="115"/>
      <c r="L302" s="116"/>
      <c r="M302" s="116"/>
      <c r="O302" s="117"/>
      <c r="R302" s="113"/>
      <c r="S302" s="605"/>
      <c r="U302" s="158"/>
    </row>
    <row r="303" spans="1:21" ht="15" thickBot="1" x14ac:dyDescent="0.4">
      <c r="A303" s="1031" t="s">
        <v>393</v>
      </c>
      <c r="B303" s="1032"/>
      <c r="C303" s="1032"/>
      <c r="D303" s="1033"/>
      <c r="E303" s="1034">
        <f>VLOOKUP(B301,'sub_Urbano.Piano inv. forn'!$D$41:$V$70,17,FALSE)</f>
        <v>0</v>
      </c>
      <c r="F303" s="1035"/>
      <c r="G303" s="1035"/>
      <c r="H303" s="1036"/>
      <c r="I303" s="102"/>
      <c r="J303" s="1037" t="s">
        <v>394</v>
      </c>
      <c r="K303" s="1038"/>
      <c r="L303" s="1034">
        <f>VLOOKUP(B301,'sub_Urbano.Piano inv. forn'!$D$41:$V$70,19,FALSE)</f>
        <v>0</v>
      </c>
      <c r="M303" s="1036"/>
      <c r="N303" s="141"/>
      <c r="O303" s="190" t="s">
        <v>395</v>
      </c>
      <c r="P303" s="163">
        <f>L303+E303</f>
        <v>0</v>
      </c>
      <c r="R303" s="192" t="s">
        <v>396</v>
      </c>
      <c r="S303" s="1029"/>
      <c r="T303" s="1030"/>
      <c r="U303" s="158"/>
    </row>
    <row r="304" spans="1:21" ht="15" thickBot="1" x14ac:dyDescent="0.4">
      <c r="A304" s="157"/>
      <c r="U304" s="634"/>
    </row>
    <row r="305" spans="1:21" ht="58" x14ac:dyDescent="0.35">
      <c r="A305" s="1017" t="s">
        <v>397</v>
      </c>
      <c r="B305" s="1019" t="s">
        <v>398</v>
      </c>
      <c r="C305" s="1019" t="s">
        <v>399</v>
      </c>
      <c r="D305" s="186" t="s">
        <v>400</v>
      </c>
      <c r="E305" s="625" t="s">
        <v>401</v>
      </c>
      <c r="F305" s="186" t="s">
        <v>402</v>
      </c>
      <c r="G305" s="186" t="s">
        <v>403</v>
      </c>
      <c r="H305" s="187" t="s">
        <v>347</v>
      </c>
      <c r="I305" s="187" t="s">
        <v>404</v>
      </c>
      <c r="J305" s="187" t="s">
        <v>405</v>
      </c>
      <c r="K305" s="187" t="s">
        <v>406</v>
      </c>
      <c r="L305" s="187" t="s">
        <v>407</v>
      </c>
      <c r="M305" s="187" t="s">
        <v>408</v>
      </c>
      <c r="N305" s="187" t="s">
        <v>409</v>
      </c>
      <c r="O305" s="187" t="s">
        <v>410</v>
      </c>
      <c r="P305" s="187" t="s">
        <v>411</v>
      </c>
      <c r="Q305" s="187" t="s">
        <v>412</v>
      </c>
      <c r="R305" s="187" t="s">
        <v>413</v>
      </c>
      <c r="S305" s="187" t="s">
        <v>414</v>
      </c>
      <c r="T305" s="188" t="s">
        <v>415</v>
      </c>
      <c r="U305" s="635"/>
    </row>
    <row r="306" spans="1:21" ht="24.5" thickBot="1" x14ac:dyDescent="0.4">
      <c r="A306" s="1018"/>
      <c r="B306" s="1020"/>
      <c r="C306" s="1020"/>
      <c r="D306" s="189" t="s">
        <v>416</v>
      </c>
      <c r="E306" s="189" t="s">
        <v>417</v>
      </c>
      <c r="F306" s="189" t="s">
        <v>418</v>
      </c>
      <c r="G306" s="189" t="s">
        <v>418</v>
      </c>
      <c r="H306" s="189" t="s">
        <v>32</v>
      </c>
      <c r="I306" s="189" t="s">
        <v>419</v>
      </c>
      <c r="J306" s="189" t="s">
        <v>420</v>
      </c>
      <c r="K306" s="189" t="s">
        <v>421</v>
      </c>
      <c r="L306" s="189" t="s">
        <v>422</v>
      </c>
      <c r="M306" s="189" t="s">
        <v>421</v>
      </c>
      <c r="N306" s="189" t="s">
        <v>423</v>
      </c>
      <c r="O306" s="189" t="s">
        <v>387</v>
      </c>
      <c r="P306" s="189" t="s">
        <v>424</v>
      </c>
      <c r="Q306" s="189" t="s">
        <v>425</v>
      </c>
      <c r="R306" s="189" t="s">
        <v>426</v>
      </c>
      <c r="S306" s="189" t="s">
        <v>426</v>
      </c>
      <c r="T306" s="636"/>
      <c r="U306" s="635"/>
    </row>
    <row r="307" spans="1:21" x14ac:dyDescent="0.35">
      <c r="A307" s="1021" t="str">
        <f>B301</f>
        <v>suburb.m.1</v>
      </c>
      <c r="B307" s="175">
        <v>1</v>
      </c>
      <c r="C307" s="213"/>
      <c r="D307" s="125"/>
      <c r="E307" s="125"/>
      <c r="F307" s="213"/>
      <c r="G307" s="637"/>
      <c r="H307" s="127"/>
      <c r="I307" s="492"/>
      <c r="J307" s="638"/>
      <c r="K307" s="639"/>
      <c r="L307" s="492"/>
      <c r="M307" s="639"/>
      <c r="N307" s="179"/>
      <c r="O307" s="179"/>
      <c r="P307" s="492"/>
      <c r="Q307" s="492"/>
      <c r="R307" s="492"/>
      <c r="S307" s="492"/>
      <c r="T307" s="640"/>
      <c r="U307" s="634"/>
    </row>
    <row r="308" spans="1:21" x14ac:dyDescent="0.35">
      <c r="A308" s="1021"/>
      <c r="B308" s="176">
        <v>2</v>
      </c>
      <c r="C308" s="122"/>
      <c r="D308" s="112"/>
      <c r="E308" s="112"/>
      <c r="F308" s="122"/>
      <c r="G308" s="641"/>
      <c r="H308" s="122"/>
      <c r="I308" s="493"/>
      <c r="J308" s="642"/>
      <c r="K308" s="643"/>
      <c r="L308" s="493"/>
      <c r="M308" s="643"/>
      <c r="N308" s="170"/>
      <c r="O308" s="170"/>
      <c r="P308" s="493"/>
      <c r="Q308" s="493" t="s">
        <v>427</v>
      </c>
      <c r="R308" s="493"/>
      <c r="S308" s="493"/>
      <c r="T308" s="644"/>
      <c r="U308" s="634"/>
    </row>
    <row r="309" spans="1:21" x14ac:dyDescent="0.35">
      <c r="A309" s="1021"/>
      <c r="B309" s="176">
        <v>3</v>
      </c>
      <c r="C309" s="122"/>
      <c r="D309" s="112"/>
      <c r="E309" s="112"/>
      <c r="F309" s="122"/>
      <c r="G309" s="641"/>
      <c r="H309" s="122"/>
      <c r="I309" s="493"/>
      <c r="J309" s="642"/>
      <c r="K309" s="643"/>
      <c r="L309" s="493"/>
      <c r="M309" s="643"/>
      <c r="N309" s="170"/>
      <c r="O309" s="170"/>
      <c r="P309" s="493"/>
      <c r="Q309" s="493"/>
      <c r="R309" s="493"/>
      <c r="S309" s="493"/>
      <c r="T309" s="644"/>
      <c r="U309" s="634"/>
    </row>
    <row r="310" spans="1:21" x14ac:dyDescent="0.35">
      <c r="A310" s="1021"/>
      <c r="B310" s="176">
        <v>4</v>
      </c>
      <c r="C310" s="122"/>
      <c r="D310" s="112"/>
      <c r="E310" s="112"/>
      <c r="F310" s="122"/>
      <c r="G310" s="641"/>
      <c r="H310" s="122"/>
      <c r="I310" s="493"/>
      <c r="J310" s="642"/>
      <c r="K310" s="643"/>
      <c r="L310" s="493"/>
      <c r="M310" s="643"/>
      <c r="N310" s="170"/>
      <c r="O310" s="170"/>
      <c r="P310" s="493"/>
      <c r="Q310" s="493"/>
      <c r="R310" s="493"/>
      <c r="S310" s="493"/>
      <c r="T310" s="644"/>
      <c r="U310" s="634"/>
    </row>
    <row r="311" spans="1:21" x14ac:dyDescent="0.35">
      <c r="A311" s="1021"/>
      <c r="B311" s="176">
        <v>5</v>
      </c>
      <c r="C311" s="122"/>
      <c r="D311" s="112"/>
      <c r="E311" s="112"/>
      <c r="F311" s="122"/>
      <c r="G311" s="641"/>
      <c r="H311" s="122"/>
      <c r="I311" s="493"/>
      <c r="J311" s="642"/>
      <c r="K311" s="643"/>
      <c r="L311" s="493"/>
      <c r="M311" s="643"/>
      <c r="N311" s="170"/>
      <c r="O311" s="170"/>
      <c r="P311" s="493"/>
      <c r="Q311" s="493"/>
      <c r="R311" s="493"/>
      <c r="S311" s="493"/>
      <c r="T311" s="644"/>
      <c r="U311" s="634"/>
    </row>
    <row r="312" spans="1:21" x14ac:dyDescent="0.35">
      <c r="A312" s="1021"/>
      <c r="B312" s="176">
        <v>6</v>
      </c>
      <c r="C312" s="122"/>
      <c r="D312" s="112"/>
      <c r="E312" s="112"/>
      <c r="F312" s="122"/>
      <c r="G312" s="641"/>
      <c r="H312" s="122"/>
      <c r="I312" s="493"/>
      <c r="J312" s="642"/>
      <c r="K312" s="643"/>
      <c r="L312" s="493"/>
      <c r="M312" s="643"/>
      <c r="N312" s="170"/>
      <c r="O312" s="170"/>
      <c r="P312" s="493"/>
      <c r="Q312" s="493"/>
      <c r="R312" s="493"/>
      <c r="S312" s="493"/>
      <c r="T312" s="644"/>
      <c r="U312" s="634"/>
    </row>
    <row r="313" spans="1:21" x14ac:dyDescent="0.35">
      <c r="A313" s="1021"/>
      <c r="B313" s="176">
        <v>7</v>
      </c>
      <c r="C313" s="122"/>
      <c r="D313" s="112"/>
      <c r="E313" s="112"/>
      <c r="F313" s="122"/>
      <c r="G313" s="641"/>
      <c r="H313" s="122"/>
      <c r="I313" s="493"/>
      <c r="J313" s="642"/>
      <c r="K313" s="643"/>
      <c r="L313" s="493"/>
      <c r="M313" s="643"/>
      <c r="N313" s="170"/>
      <c r="O313" s="170"/>
      <c r="P313" s="493"/>
      <c r="Q313" s="493"/>
      <c r="R313" s="493"/>
      <c r="S313" s="493"/>
      <c r="T313" s="644"/>
      <c r="U313" s="634"/>
    </row>
    <row r="314" spans="1:21" x14ac:dyDescent="0.35">
      <c r="A314" s="1021"/>
      <c r="B314" s="176">
        <v>8</v>
      </c>
      <c r="C314" s="122"/>
      <c r="D314" s="112"/>
      <c r="E314" s="112"/>
      <c r="F314" s="122"/>
      <c r="G314" s="641"/>
      <c r="H314" s="122"/>
      <c r="I314" s="493"/>
      <c r="J314" s="642"/>
      <c r="K314" s="643"/>
      <c r="L314" s="493"/>
      <c r="M314" s="643"/>
      <c r="N314" s="170"/>
      <c r="O314" s="170"/>
      <c r="P314" s="493"/>
      <c r="Q314" s="493"/>
      <c r="R314" s="493"/>
      <c r="S314" s="493"/>
      <c r="T314" s="644"/>
      <c r="U314" s="634"/>
    </row>
    <row r="315" spans="1:21" x14ac:dyDescent="0.35">
      <c r="A315" s="1021"/>
      <c r="B315" s="176">
        <v>9</v>
      </c>
      <c r="C315" s="122"/>
      <c r="D315" s="112"/>
      <c r="E315" s="112"/>
      <c r="F315" s="122"/>
      <c r="G315" s="641"/>
      <c r="H315" s="122"/>
      <c r="I315" s="493"/>
      <c r="J315" s="642"/>
      <c r="K315" s="643"/>
      <c r="L315" s="493"/>
      <c r="M315" s="643"/>
      <c r="N315" s="170"/>
      <c r="O315" s="170"/>
      <c r="P315" s="493"/>
      <c r="Q315" s="493"/>
      <c r="R315" s="493"/>
      <c r="S315" s="493"/>
      <c r="T315" s="644"/>
      <c r="U315" s="634"/>
    </row>
    <row r="316" spans="1:21" ht="15" thickBot="1" x14ac:dyDescent="0.4">
      <c r="A316" s="1022"/>
      <c r="B316" s="177">
        <v>10</v>
      </c>
      <c r="C316" s="151"/>
      <c r="D316" s="149"/>
      <c r="E316" s="149"/>
      <c r="F316" s="151"/>
      <c r="G316" s="645"/>
      <c r="H316" s="151"/>
      <c r="I316" s="494"/>
      <c r="J316" s="646"/>
      <c r="K316" s="647"/>
      <c r="L316" s="494"/>
      <c r="M316" s="647"/>
      <c r="N316" s="171"/>
      <c r="O316" s="171"/>
      <c r="P316" s="494"/>
      <c r="Q316" s="494"/>
      <c r="R316" s="494"/>
      <c r="S316" s="494"/>
      <c r="T316" s="648"/>
      <c r="U316" s="634"/>
    </row>
    <row r="317" spans="1:21" ht="25" thickBot="1" x14ac:dyDescent="0.4">
      <c r="A317" s="157"/>
      <c r="B317" s="113"/>
      <c r="C317" s="113"/>
      <c r="D317" s="113"/>
      <c r="E317" s="597" t="s">
        <v>388</v>
      </c>
      <c r="F317" s="598">
        <f>COUNTA(F307:F316)</f>
        <v>0</v>
      </c>
      <c r="G317" s="599">
        <f>COUNTA(G307:G316)</f>
        <v>0</v>
      </c>
      <c r="H317" s="649"/>
      <c r="I317" s="649"/>
      <c r="J317" s="597" t="s">
        <v>627</v>
      </c>
      <c r="K317" s="599">
        <f>COUNTIF(K307:K316,"&lt;=31/12/2024")</f>
        <v>0</v>
      </c>
      <c r="L317" s="649"/>
      <c r="M317" s="155" t="s">
        <v>428</v>
      </c>
      <c r="N317" s="168">
        <f>SUM(N307:N316)</f>
        <v>0</v>
      </c>
      <c r="O317" s="169">
        <f>SUM(O307:O316)</f>
        <v>0</v>
      </c>
      <c r="P317" s="113"/>
      <c r="R317" s="113"/>
      <c r="S317" s="113"/>
      <c r="T317" s="650"/>
      <c r="U317" s="651"/>
    </row>
    <row r="318" spans="1:21" ht="15" thickBot="1" x14ac:dyDescent="0.4">
      <c r="A318" s="652"/>
      <c r="B318" s="653"/>
      <c r="C318" s="459"/>
      <c r="D318" s="459"/>
      <c r="E318" s="459"/>
      <c r="F318" s="653"/>
      <c r="G318" s="459"/>
      <c r="H318" s="459"/>
      <c r="I318" s="653"/>
      <c r="J318" s="653"/>
      <c r="K318" s="459"/>
      <c r="L318" s="459"/>
      <c r="M318" s="459"/>
      <c r="N318" s="459"/>
      <c r="O318" s="459"/>
      <c r="P318" s="459"/>
      <c r="Q318" s="459"/>
      <c r="R318" s="459"/>
      <c r="S318" s="654"/>
      <c r="T318" s="459"/>
      <c r="U318" s="655"/>
    </row>
    <row r="319" spans="1:21" ht="15" thickBot="1" x14ac:dyDescent="0.4">
      <c r="A319" s="629"/>
      <c r="B319" s="630"/>
      <c r="C319" s="631"/>
      <c r="D319" s="631"/>
      <c r="E319" s="631"/>
      <c r="F319" s="630"/>
      <c r="G319" s="631"/>
      <c r="H319" s="631"/>
      <c r="I319" s="630"/>
      <c r="J319" s="630"/>
      <c r="K319" s="631"/>
      <c r="L319" s="631"/>
      <c r="M319" s="631"/>
      <c r="N319" s="631"/>
      <c r="O319" s="631"/>
      <c r="P319" s="631"/>
      <c r="Q319" s="631"/>
      <c r="R319" s="631"/>
      <c r="S319" s="631"/>
      <c r="T319" s="631"/>
      <c r="U319" s="632"/>
    </row>
    <row r="320" spans="1:21" ht="27.5" thickBot="1" x14ac:dyDescent="0.4">
      <c r="A320" s="185" t="s">
        <v>9</v>
      </c>
      <c r="B320" s="1023" t="s">
        <v>36</v>
      </c>
      <c r="C320" s="1024"/>
      <c r="E320" s="1025" t="s">
        <v>389</v>
      </c>
      <c r="F320" s="1026"/>
      <c r="G320" s="1027">
        <f>VLOOKUP(B320,'sub_Urbano.Piano inv. forn'!$D$41:$H$70,3,FALSE)</f>
        <v>0</v>
      </c>
      <c r="H320" s="1028"/>
      <c r="I320" s="102"/>
      <c r="J320" s="1025" t="s">
        <v>390</v>
      </c>
      <c r="K320" s="1026"/>
      <c r="L320" s="1027">
        <f>VLOOKUP(B320,'sub_Urbano.Piano inv. forn'!$D$41:$H$70,4,FALSE)</f>
        <v>0</v>
      </c>
      <c r="M320" s="1028"/>
      <c r="O320" s="191" t="s">
        <v>391</v>
      </c>
      <c r="P320" s="633"/>
      <c r="R320" s="192" t="s">
        <v>392</v>
      </c>
      <c r="S320" s="1029"/>
      <c r="T320" s="1030"/>
      <c r="U320" s="634"/>
    </row>
    <row r="321" spans="1:21" ht="15" thickBot="1" x14ac:dyDescent="0.4">
      <c r="A321" s="157"/>
      <c r="B321" s="114"/>
      <c r="C321" s="114"/>
      <c r="E321" s="115"/>
      <c r="F321" s="115"/>
      <c r="G321" s="116"/>
      <c r="H321" s="116"/>
      <c r="I321" s="102"/>
      <c r="J321" s="115"/>
      <c r="K321" s="115"/>
      <c r="L321" s="116"/>
      <c r="M321" s="116"/>
      <c r="O321" s="117"/>
      <c r="R321" s="113"/>
      <c r="S321" s="605"/>
      <c r="U321" s="158"/>
    </row>
    <row r="322" spans="1:21" ht="15" thickBot="1" x14ac:dyDescent="0.4">
      <c r="A322" s="1031" t="s">
        <v>393</v>
      </c>
      <c r="B322" s="1032"/>
      <c r="C322" s="1032"/>
      <c r="D322" s="1033"/>
      <c r="E322" s="1034">
        <f>VLOOKUP(B320,'sub_Urbano.Piano inv. forn'!$D$41:$V$70,17,FALSE)</f>
        <v>0</v>
      </c>
      <c r="F322" s="1035"/>
      <c r="G322" s="1035"/>
      <c r="H322" s="1036"/>
      <c r="I322" s="102"/>
      <c r="J322" s="1037" t="s">
        <v>394</v>
      </c>
      <c r="K322" s="1038"/>
      <c r="L322" s="1034">
        <f>VLOOKUP(B320,'sub_Urbano.Piano inv. forn'!$D$41:$V$70,19,FALSE)</f>
        <v>0</v>
      </c>
      <c r="M322" s="1036"/>
      <c r="N322" s="141"/>
      <c r="O322" s="190" t="s">
        <v>395</v>
      </c>
      <c r="P322" s="163">
        <f>L322+E322</f>
        <v>0</v>
      </c>
      <c r="R322" s="192" t="s">
        <v>396</v>
      </c>
      <c r="S322" s="1029"/>
      <c r="T322" s="1030"/>
      <c r="U322" s="158"/>
    </row>
    <row r="323" spans="1:21" ht="15" thickBot="1" x14ac:dyDescent="0.4">
      <c r="A323" s="157"/>
      <c r="U323" s="634"/>
    </row>
    <row r="324" spans="1:21" ht="58" x14ac:dyDescent="0.35">
      <c r="A324" s="1017" t="s">
        <v>397</v>
      </c>
      <c r="B324" s="1019" t="s">
        <v>398</v>
      </c>
      <c r="C324" s="1019" t="s">
        <v>399</v>
      </c>
      <c r="D324" s="186" t="s">
        <v>400</v>
      </c>
      <c r="E324" s="625" t="s">
        <v>401</v>
      </c>
      <c r="F324" s="186" t="s">
        <v>402</v>
      </c>
      <c r="G324" s="186" t="s">
        <v>403</v>
      </c>
      <c r="H324" s="187" t="s">
        <v>347</v>
      </c>
      <c r="I324" s="187" t="s">
        <v>404</v>
      </c>
      <c r="J324" s="187" t="s">
        <v>405</v>
      </c>
      <c r="K324" s="187" t="s">
        <v>406</v>
      </c>
      <c r="L324" s="187" t="s">
        <v>407</v>
      </c>
      <c r="M324" s="187" t="s">
        <v>408</v>
      </c>
      <c r="N324" s="187" t="s">
        <v>409</v>
      </c>
      <c r="O324" s="187" t="s">
        <v>410</v>
      </c>
      <c r="P324" s="187" t="s">
        <v>411</v>
      </c>
      <c r="Q324" s="187" t="s">
        <v>412</v>
      </c>
      <c r="R324" s="187" t="s">
        <v>413</v>
      </c>
      <c r="S324" s="187" t="s">
        <v>414</v>
      </c>
      <c r="T324" s="188" t="s">
        <v>415</v>
      </c>
      <c r="U324" s="635"/>
    </row>
    <row r="325" spans="1:21" ht="24.5" thickBot="1" x14ac:dyDescent="0.4">
      <c r="A325" s="1018"/>
      <c r="B325" s="1020"/>
      <c r="C325" s="1020"/>
      <c r="D325" s="189" t="s">
        <v>416</v>
      </c>
      <c r="E325" s="189" t="s">
        <v>417</v>
      </c>
      <c r="F325" s="189" t="s">
        <v>418</v>
      </c>
      <c r="G325" s="189" t="s">
        <v>418</v>
      </c>
      <c r="H325" s="189" t="s">
        <v>32</v>
      </c>
      <c r="I325" s="189" t="s">
        <v>419</v>
      </c>
      <c r="J325" s="189" t="s">
        <v>420</v>
      </c>
      <c r="K325" s="189" t="s">
        <v>421</v>
      </c>
      <c r="L325" s="189" t="s">
        <v>422</v>
      </c>
      <c r="M325" s="189" t="s">
        <v>421</v>
      </c>
      <c r="N325" s="189" t="s">
        <v>423</v>
      </c>
      <c r="O325" s="189" t="s">
        <v>387</v>
      </c>
      <c r="P325" s="189" t="s">
        <v>424</v>
      </c>
      <c r="Q325" s="189" t="s">
        <v>425</v>
      </c>
      <c r="R325" s="189" t="s">
        <v>426</v>
      </c>
      <c r="S325" s="189" t="s">
        <v>426</v>
      </c>
      <c r="T325" s="636"/>
      <c r="U325" s="635"/>
    </row>
    <row r="326" spans="1:21" x14ac:dyDescent="0.35">
      <c r="A326" s="1021" t="str">
        <f>B320</f>
        <v>suburb.m.1</v>
      </c>
      <c r="B326" s="175">
        <v>1</v>
      </c>
      <c r="C326" s="213"/>
      <c r="D326" s="125"/>
      <c r="E326" s="125"/>
      <c r="F326" s="213"/>
      <c r="G326" s="637"/>
      <c r="H326" s="127"/>
      <c r="I326" s="492"/>
      <c r="J326" s="638"/>
      <c r="K326" s="639"/>
      <c r="L326" s="492"/>
      <c r="M326" s="639"/>
      <c r="N326" s="179"/>
      <c r="O326" s="179"/>
      <c r="P326" s="492"/>
      <c r="Q326" s="492"/>
      <c r="R326" s="492"/>
      <c r="S326" s="492"/>
      <c r="T326" s="640"/>
      <c r="U326" s="634"/>
    </row>
    <row r="327" spans="1:21" x14ac:dyDescent="0.35">
      <c r="A327" s="1021"/>
      <c r="B327" s="176">
        <v>2</v>
      </c>
      <c r="C327" s="122"/>
      <c r="D327" s="112"/>
      <c r="E327" s="112"/>
      <c r="F327" s="122"/>
      <c r="G327" s="641"/>
      <c r="H327" s="122"/>
      <c r="I327" s="493"/>
      <c r="J327" s="642"/>
      <c r="K327" s="643"/>
      <c r="L327" s="493"/>
      <c r="M327" s="643"/>
      <c r="N327" s="170"/>
      <c r="O327" s="170"/>
      <c r="P327" s="493"/>
      <c r="Q327" s="493" t="s">
        <v>427</v>
      </c>
      <c r="R327" s="493"/>
      <c r="S327" s="493"/>
      <c r="T327" s="644"/>
      <c r="U327" s="634"/>
    </row>
    <row r="328" spans="1:21" x14ac:dyDescent="0.35">
      <c r="A328" s="1021"/>
      <c r="B328" s="176">
        <v>3</v>
      </c>
      <c r="C328" s="122"/>
      <c r="D328" s="112"/>
      <c r="E328" s="112"/>
      <c r="F328" s="122"/>
      <c r="G328" s="641"/>
      <c r="H328" s="122"/>
      <c r="I328" s="493"/>
      <c r="J328" s="642"/>
      <c r="K328" s="643"/>
      <c r="L328" s="493"/>
      <c r="M328" s="643"/>
      <c r="N328" s="170"/>
      <c r="O328" s="170"/>
      <c r="P328" s="493"/>
      <c r="Q328" s="493"/>
      <c r="R328" s="493"/>
      <c r="S328" s="493"/>
      <c r="T328" s="644"/>
      <c r="U328" s="634"/>
    </row>
    <row r="329" spans="1:21" x14ac:dyDescent="0.35">
      <c r="A329" s="1021"/>
      <c r="B329" s="176">
        <v>4</v>
      </c>
      <c r="C329" s="122"/>
      <c r="D329" s="112"/>
      <c r="E329" s="112"/>
      <c r="F329" s="122"/>
      <c r="G329" s="641"/>
      <c r="H329" s="122"/>
      <c r="I329" s="493"/>
      <c r="J329" s="642"/>
      <c r="K329" s="643"/>
      <c r="L329" s="493"/>
      <c r="M329" s="643"/>
      <c r="N329" s="170"/>
      <c r="O329" s="170"/>
      <c r="P329" s="493"/>
      <c r="Q329" s="493"/>
      <c r="R329" s="493"/>
      <c r="S329" s="493"/>
      <c r="T329" s="644"/>
      <c r="U329" s="634"/>
    </row>
    <row r="330" spans="1:21" x14ac:dyDescent="0.35">
      <c r="A330" s="1021"/>
      <c r="B330" s="176">
        <v>5</v>
      </c>
      <c r="C330" s="122"/>
      <c r="D330" s="112"/>
      <c r="E330" s="112"/>
      <c r="F330" s="122"/>
      <c r="G330" s="641"/>
      <c r="H330" s="122"/>
      <c r="I330" s="493"/>
      <c r="J330" s="642"/>
      <c r="K330" s="643"/>
      <c r="L330" s="493"/>
      <c r="M330" s="643"/>
      <c r="N330" s="170"/>
      <c r="O330" s="170"/>
      <c r="P330" s="493"/>
      <c r="Q330" s="493"/>
      <c r="R330" s="493"/>
      <c r="S330" s="493"/>
      <c r="T330" s="644"/>
      <c r="U330" s="634"/>
    </row>
    <row r="331" spans="1:21" x14ac:dyDescent="0.35">
      <c r="A331" s="1021"/>
      <c r="B331" s="176">
        <v>6</v>
      </c>
      <c r="C331" s="122"/>
      <c r="D331" s="112"/>
      <c r="E331" s="112"/>
      <c r="F331" s="122"/>
      <c r="G331" s="641"/>
      <c r="H331" s="122"/>
      <c r="I331" s="493"/>
      <c r="J331" s="642"/>
      <c r="K331" s="643"/>
      <c r="L331" s="493"/>
      <c r="M331" s="643"/>
      <c r="N331" s="170"/>
      <c r="O331" s="170"/>
      <c r="P331" s="493"/>
      <c r="Q331" s="493"/>
      <c r="R331" s="493"/>
      <c r="S331" s="493"/>
      <c r="T331" s="644"/>
      <c r="U331" s="634"/>
    </row>
    <row r="332" spans="1:21" x14ac:dyDescent="0.35">
      <c r="A332" s="1021"/>
      <c r="B332" s="176">
        <v>7</v>
      </c>
      <c r="C332" s="122"/>
      <c r="D332" s="112"/>
      <c r="E332" s="112"/>
      <c r="F332" s="122"/>
      <c r="G332" s="641"/>
      <c r="H332" s="122"/>
      <c r="I332" s="493"/>
      <c r="J332" s="642"/>
      <c r="K332" s="643"/>
      <c r="L332" s="493"/>
      <c r="M332" s="643"/>
      <c r="N332" s="170"/>
      <c r="O332" s="170"/>
      <c r="P332" s="493"/>
      <c r="Q332" s="493"/>
      <c r="R332" s="493"/>
      <c r="S332" s="493"/>
      <c r="T332" s="644"/>
      <c r="U332" s="634"/>
    </row>
    <row r="333" spans="1:21" x14ac:dyDescent="0.35">
      <c r="A333" s="1021"/>
      <c r="B333" s="176">
        <v>8</v>
      </c>
      <c r="C333" s="122"/>
      <c r="D333" s="112"/>
      <c r="E333" s="112"/>
      <c r="F333" s="122"/>
      <c r="G333" s="641"/>
      <c r="H333" s="122"/>
      <c r="I333" s="493"/>
      <c r="J333" s="642"/>
      <c r="K333" s="643"/>
      <c r="L333" s="493"/>
      <c r="M333" s="643"/>
      <c r="N333" s="170"/>
      <c r="O333" s="170"/>
      <c r="P333" s="493"/>
      <c r="Q333" s="493"/>
      <c r="R333" s="493"/>
      <c r="S333" s="493"/>
      <c r="T333" s="644"/>
      <c r="U333" s="634"/>
    </row>
    <row r="334" spans="1:21" x14ac:dyDescent="0.35">
      <c r="A334" s="1021"/>
      <c r="B334" s="176">
        <v>9</v>
      </c>
      <c r="C334" s="122"/>
      <c r="D334" s="112"/>
      <c r="E334" s="112"/>
      <c r="F334" s="122"/>
      <c r="G334" s="641"/>
      <c r="H334" s="122"/>
      <c r="I334" s="493"/>
      <c r="J334" s="642"/>
      <c r="K334" s="643"/>
      <c r="L334" s="493"/>
      <c r="M334" s="643"/>
      <c r="N334" s="170"/>
      <c r="O334" s="170"/>
      <c r="P334" s="493"/>
      <c r="Q334" s="493"/>
      <c r="R334" s="493"/>
      <c r="S334" s="493"/>
      <c r="T334" s="644"/>
      <c r="U334" s="634"/>
    </row>
    <row r="335" spans="1:21" ht="15" thickBot="1" x14ac:dyDescent="0.4">
      <c r="A335" s="1022"/>
      <c r="B335" s="177">
        <v>10</v>
      </c>
      <c r="C335" s="151"/>
      <c r="D335" s="149"/>
      <c r="E335" s="149"/>
      <c r="F335" s="151"/>
      <c r="G335" s="645"/>
      <c r="H335" s="151"/>
      <c r="I335" s="494"/>
      <c r="J335" s="646"/>
      <c r="K335" s="647"/>
      <c r="L335" s="494"/>
      <c r="M335" s="647"/>
      <c r="N335" s="171"/>
      <c r="O335" s="171"/>
      <c r="P335" s="494"/>
      <c r="Q335" s="494"/>
      <c r="R335" s="494"/>
      <c r="S335" s="494"/>
      <c r="T335" s="648"/>
      <c r="U335" s="634"/>
    </row>
    <row r="336" spans="1:21" ht="25" thickBot="1" x14ac:dyDescent="0.4">
      <c r="A336" s="157"/>
      <c r="B336" s="113"/>
      <c r="C336" s="113"/>
      <c r="D336" s="113"/>
      <c r="E336" s="597" t="s">
        <v>388</v>
      </c>
      <c r="F336" s="598">
        <f>COUNTA(F326:F335)</f>
        <v>0</v>
      </c>
      <c r="G336" s="599">
        <f>COUNTA(G326:G335)</f>
        <v>0</v>
      </c>
      <c r="H336" s="649"/>
      <c r="I336" s="649"/>
      <c r="J336" s="597" t="s">
        <v>627</v>
      </c>
      <c r="K336" s="599">
        <f>COUNTIF(K326:K335,"&lt;=31/12/2024")</f>
        <v>0</v>
      </c>
      <c r="L336" s="649"/>
      <c r="M336" s="155" t="s">
        <v>428</v>
      </c>
      <c r="N336" s="168">
        <f>SUM(N326:N335)</f>
        <v>0</v>
      </c>
      <c r="O336" s="169">
        <f>SUM(O326:O335)</f>
        <v>0</v>
      </c>
      <c r="P336" s="113"/>
      <c r="R336" s="113"/>
      <c r="S336" s="113"/>
      <c r="T336" s="650"/>
      <c r="U336" s="651"/>
    </row>
    <row r="337" spans="1:21" ht="15" thickBot="1" x14ac:dyDescent="0.4">
      <c r="A337" s="652"/>
      <c r="B337" s="653"/>
      <c r="C337" s="459"/>
      <c r="D337" s="459"/>
      <c r="E337" s="459"/>
      <c r="F337" s="653"/>
      <c r="G337" s="459"/>
      <c r="H337" s="459"/>
      <c r="I337" s="653"/>
      <c r="J337" s="653"/>
      <c r="K337" s="459"/>
      <c r="L337" s="459"/>
      <c r="M337" s="459"/>
      <c r="N337" s="459"/>
      <c r="O337" s="459"/>
      <c r="P337" s="459"/>
      <c r="Q337" s="459"/>
      <c r="R337" s="459"/>
      <c r="S337" s="654"/>
      <c r="T337" s="459"/>
      <c r="U337" s="655"/>
    </row>
    <row r="338" spans="1:21" ht="15" thickBot="1" x14ac:dyDescent="0.4">
      <c r="A338" s="629"/>
      <c r="B338" s="630"/>
      <c r="C338" s="631"/>
      <c r="D338" s="631"/>
      <c r="E338" s="631"/>
      <c r="F338" s="630"/>
      <c r="G338" s="631"/>
      <c r="H338" s="631"/>
      <c r="I338" s="630"/>
      <c r="J338" s="630"/>
      <c r="K338" s="631"/>
      <c r="L338" s="631"/>
      <c r="M338" s="631"/>
      <c r="N338" s="631"/>
      <c r="O338" s="631"/>
      <c r="P338" s="631"/>
      <c r="Q338" s="631"/>
      <c r="R338" s="631"/>
      <c r="S338" s="631"/>
      <c r="T338" s="631"/>
      <c r="U338" s="632"/>
    </row>
    <row r="339" spans="1:21" ht="27.5" thickBot="1" x14ac:dyDescent="0.4">
      <c r="A339" s="185" t="s">
        <v>9</v>
      </c>
      <c r="B339" s="1023" t="s">
        <v>36</v>
      </c>
      <c r="C339" s="1024"/>
      <c r="E339" s="1025" t="s">
        <v>389</v>
      </c>
      <c r="F339" s="1026"/>
      <c r="G339" s="1027">
        <f>VLOOKUP(B339,'sub_Urbano.Piano inv. forn'!$D$41:$H$70,3,FALSE)</f>
        <v>0</v>
      </c>
      <c r="H339" s="1028"/>
      <c r="I339" s="102"/>
      <c r="J339" s="1025" t="s">
        <v>390</v>
      </c>
      <c r="K339" s="1026"/>
      <c r="L339" s="1027">
        <f>VLOOKUP(B339,'sub_Urbano.Piano inv. forn'!$D$41:$H$70,4,FALSE)</f>
        <v>0</v>
      </c>
      <c r="M339" s="1028"/>
      <c r="O339" s="191" t="s">
        <v>391</v>
      </c>
      <c r="P339" s="633"/>
      <c r="R339" s="192" t="s">
        <v>392</v>
      </c>
      <c r="S339" s="1029"/>
      <c r="T339" s="1030"/>
      <c r="U339" s="634"/>
    </row>
    <row r="340" spans="1:21" ht="15" thickBot="1" x14ac:dyDescent="0.4">
      <c r="A340" s="157"/>
      <c r="B340" s="114"/>
      <c r="C340" s="114"/>
      <c r="E340" s="115"/>
      <c r="F340" s="115"/>
      <c r="G340" s="116"/>
      <c r="H340" s="116"/>
      <c r="I340" s="102"/>
      <c r="J340" s="115"/>
      <c r="K340" s="115"/>
      <c r="L340" s="116"/>
      <c r="M340" s="116"/>
      <c r="O340" s="117"/>
      <c r="R340" s="113"/>
      <c r="S340" s="605"/>
      <c r="U340" s="158"/>
    </row>
    <row r="341" spans="1:21" ht="15" thickBot="1" x14ac:dyDescent="0.4">
      <c r="A341" s="1031" t="s">
        <v>393</v>
      </c>
      <c r="B341" s="1032"/>
      <c r="C341" s="1032"/>
      <c r="D341" s="1033"/>
      <c r="E341" s="1034">
        <f>VLOOKUP(B339,'sub_Urbano.Piano inv. forn'!$D$41:$V$70,17,FALSE)</f>
        <v>0</v>
      </c>
      <c r="F341" s="1035"/>
      <c r="G341" s="1035"/>
      <c r="H341" s="1036"/>
      <c r="I341" s="102"/>
      <c r="J341" s="1037" t="s">
        <v>394</v>
      </c>
      <c r="K341" s="1038"/>
      <c r="L341" s="1034">
        <f>VLOOKUP(B339,'sub_Urbano.Piano inv. forn'!$D$41:$V$70,19,FALSE)</f>
        <v>0</v>
      </c>
      <c r="M341" s="1036"/>
      <c r="N341" s="141"/>
      <c r="O341" s="190" t="s">
        <v>395</v>
      </c>
      <c r="P341" s="163">
        <f>L341+E341</f>
        <v>0</v>
      </c>
      <c r="R341" s="192" t="s">
        <v>396</v>
      </c>
      <c r="S341" s="1029"/>
      <c r="T341" s="1030"/>
      <c r="U341" s="158"/>
    </row>
    <row r="342" spans="1:21" ht="15" thickBot="1" x14ac:dyDescent="0.4">
      <c r="A342" s="157"/>
      <c r="U342" s="634"/>
    </row>
    <row r="343" spans="1:21" ht="58" x14ac:dyDescent="0.35">
      <c r="A343" s="1017" t="s">
        <v>397</v>
      </c>
      <c r="B343" s="1019" t="s">
        <v>398</v>
      </c>
      <c r="C343" s="1019" t="s">
        <v>399</v>
      </c>
      <c r="D343" s="186" t="s">
        <v>400</v>
      </c>
      <c r="E343" s="625" t="s">
        <v>401</v>
      </c>
      <c r="F343" s="186" t="s">
        <v>402</v>
      </c>
      <c r="G343" s="186" t="s">
        <v>403</v>
      </c>
      <c r="H343" s="187" t="s">
        <v>347</v>
      </c>
      <c r="I343" s="187" t="s">
        <v>404</v>
      </c>
      <c r="J343" s="187" t="s">
        <v>405</v>
      </c>
      <c r="K343" s="187" t="s">
        <v>406</v>
      </c>
      <c r="L343" s="187" t="s">
        <v>407</v>
      </c>
      <c r="M343" s="187" t="s">
        <v>408</v>
      </c>
      <c r="N343" s="187" t="s">
        <v>409</v>
      </c>
      <c r="O343" s="187" t="s">
        <v>410</v>
      </c>
      <c r="P343" s="187" t="s">
        <v>411</v>
      </c>
      <c r="Q343" s="187" t="s">
        <v>412</v>
      </c>
      <c r="R343" s="187" t="s">
        <v>413</v>
      </c>
      <c r="S343" s="187" t="s">
        <v>414</v>
      </c>
      <c r="T343" s="188" t="s">
        <v>415</v>
      </c>
      <c r="U343" s="635"/>
    </row>
    <row r="344" spans="1:21" ht="24.5" thickBot="1" x14ac:dyDescent="0.4">
      <c r="A344" s="1018"/>
      <c r="B344" s="1020"/>
      <c r="C344" s="1020"/>
      <c r="D344" s="189" t="s">
        <v>416</v>
      </c>
      <c r="E344" s="189" t="s">
        <v>417</v>
      </c>
      <c r="F344" s="189" t="s">
        <v>418</v>
      </c>
      <c r="G344" s="189" t="s">
        <v>418</v>
      </c>
      <c r="H344" s="189" t="s">
        <v>32</v>
      </c>
      <c r="I344" s="189" t="s">
        <v>419</v>
      </c>
      <c r="J344" s="189" t="s">
        <v>420</v>
      </c>
      <c r="K344" s="189" t="s">
        <v>421</v>
      </c>
      <c r="L344" s="189" t="s">
        <v>422</v>
      </c>
      <c r="M344" s="189" t="s">
        <v>421</v>
      </c>
      <c r="N344" s="189" t="s">
        <v>423</v>
      </c>
      <c r="O344" s="189" t="s">
        <v>387</v>
      </c>
      <c r="P344" s="189" t="s">
        <v>424</v>
      </c>
      <c r="Q344" s="189" t="s">
        <v>425</v>
      </c>
      <c r="R344" s="189" t="s">
        <v>426</v>
      </c>
      <c r="S344" s="189" t="s">
        <v>426</v>
      </c>
      <c r="T344" s="636"/>
      <c r="U344" s="635"/>
    </row>
    <row r="345" spans="1:21" x14ac:dyDescent="0.35">
      <c r="A345" s="1021" t="str">
        <f>B339</f>
        <v>suburb.m.1</v>
      </c>
      <c r="B345" s="175">
        <v>1</v>
      </c>
      <c r="C345" s="213"/>
      <c r="D345" s="125"/>
      <c r="E345" s="125"/>
      <c r="F345" s="213"/>
      <c r="G345" s="637"/>
      <c r="H345" s="127"/>
      <c r="I345" s="492"/>
      <c r="J345" s="638"/>
      <c r="K345" s="639"/>
      <c r="L345" s="492"/>
      <c r="M345" s="639"/>
      <c r="N345" s="179"/>
      <c r="O345" s="179"/>
      <c r="P345" s="492"/>
      <c r="Q345" s="492"/>
      <c r="R345" s="492"/>
      <c r="S345" s="492"/>
      <c r="T345" s="640"/>
      <c r="U345" s="634"/>
    </row>
    <row r="346" spans="1:21" x14ac:dyDescent="0.35">
      <c r="A346" s="1021"/>
      <c r="B346" s="176">
        <v>2</v>
      </c>
      <c r="C346" s="122"/>
      <c r="D346" s="112"/>
      <c r="E346" s="112"/>
      <c r="F346" s="122"/>
      <c r="G346" s="641"/>
      <c r="H346" s="122"/>
      <c r="I346" s="493"/>
      <c r="J346" s="642"/>
      <c r="K346" s="643"/>
      <c r="L346" s="493"/>
      <c r="M346" s="643"/>
      <c r="N346" s="170"/>
      <c r="O346" s="170"/>
      <c r="P346" s="493"/>
      <c r="Q346" s="493" t="s">
        <v>427</v>
      </c>
      <c r="R346" s="493"/>
      <c r="S346" s="493"/>
      <c r="T346" s="644"/>
      <c r="U346" s="634"/>
    </row>
    <row r="347" spans="1:21" x14ac:dyDescent="0.35">
      <c r="A347" s="1021"/>
      <c r="B347" s="176">
        <v>3</v>
      </c>
      <c r="C347" s="122"/>
      <c r="D347" s="112"/>
      <c r="E347" s="112"/>
      <c r="F347" s="122"/>
      <c r="G347" s="641"/>
      <c r="H347" s="122"/>
      <c r="I347" s="493"/>
      <c r="J347" s="642"/>
      <c r="K347" s="643"/>
      <c r="L347" s="493"/>
      <c r="M347" s="643"/>
      <c r="N347" s="170"/>
      <c r="O347" s="170"/>
      <c r="P347" s="493"/>
      <c r="Q347" s="493"/>
      <c r="R347" s="493"/>
      <c r="S347" s="493"/>
      <c r="T347" s="644"/>
      <c r="U347" s="634"/>
    </row>
    <row r="348" spans="1:21" x14ac:dyDescent="0.35">
      <c r="A348" s="1021"/>
      <c r="B348" s="176">
        <v>4</v>
      </c>
      <c r="C348" s="122"/>
      <c r="D348" s="112"/>
      <c r="E348" s="112"/>
      <c r="F348" s="122"/>
      <c r="G348" s="641"/>
      <c r="H348" s="122"/>
      <c r="I348" s="493"/>
      <c r="J348" s="642"/>
      <c r="K348" s="643"/>
      <c r="L348" s="493"/>
      <c r="M348" s="643"/>
      <c r="N348" s="170"/>
      <c r="O348" s="170"/>
      <c r="P348" s="493"/>
      <c r="Q348" s="493"/>
      <c r="R348" s="493"/>
      <c r="S348" s="493"/>
      <c r="T348" s="644"/>
      <c r="U348" s="634"/>
    </row>
    <row r="349" spans="1:21" x14ac:dyDescent="0.35">
      <c r="A349" s="1021"/>
      <c r="B349" s="176">
        <v>5</v>
      </c>
      <c r="C349" s="122"/>
      <c r="D349" s="112"/>
      <c r="E349" s="112"/>
      <c r="F349" s="122"/>
      <c r="G349" s="641"/>
      <c r="H349" s="122"/>
      <c r="I349" s="493"/>
      <c r="J349" s="642"/>
      <c r="K349" s="643"/>
      <c r="L349" s="493"/>
      <c r="M349" s="643"/>
      <c r="N349" s="170"/>
      <c r="O349" s="170"/>
      <c r="P349" s="493"/>
      <c r="Q349" s="493"/>
      <c r="R349" s="493"/>
      <c r="S349" s="493"/>
      <c r="T349" s="644"/>
      <c r="U349" s="634"/>
    </row>
    <row r="350" spans="1:21" x14ac:dyDescent="0.35">
      <c r="A350" s="1021"/>
      <c r="B350" s="176">
        <v>6</v>
      </c>
      <c r="C350" s="122"/>
      <c r="D350" s="112"/>
      <c r="E350" s="112"/>
      <c r="F350" s="122"/>
      <c r="G350" s="641"/>
      <c r="H350" s="122"/>
      <c r="I350" s="493"/>
      <c r="J350" s="642"/>
      <c r="K350" s="643"/>
      <c r="L350" s="493"/>
      <c r="M350" s="643"/>
      <c r="N350" s="170"/>
      <c r="O350" s="170"/>
      <c r="P350" s="493"/>
      <c r="Q350" s="493"/>
      <c r="R350" s="493"/>
      <c r="S350" s="493"/>
      <c r="T350" s="644"/>
      <c r="U350" s="634"/>
    </row>
    <row r="351" spans="1:21" x14ac:dyDescent="0.35">
      <c r="A351" s="1021"/>
      <c r="B351" s="176">
        <v>7</v>
      </c>
      <c r="C351" s="122"/>
      <c r="D351" s="112"/>
      <c r="E351" s="112"/>
      <c r="F351" s="122"/>
      <c r="G351" s="641"/>
      <c r="H351" s="122"/>
      <c r="I351" s="493"/>
      <c r="J351" s="642"/>
      <c r="K351" s="643"/>
      <c r="L351" s="493"/>
      <c r="M351" s="643"/>
      <c r="N351" s="170"/>
      <c r="O351" s="170"/>
      <c r="P351" s="493"/>
      <c r="Q351" s="493"/>
      <c r="R351" s="493"/>
      <c r="S351" s="493"/>
      <c r="T351" s="644"/>
      <c r="U351" s="634"/>
    </row>
    <row r="352" spans="1:21" x14ac:dyDescent="0.35">
      <c r="A352" s="1021"/>
      <c r="B352" s="176">
        <v>8</v>
      </c>
      <c r="C352" s="122"/>
      <c r="D352" s="112"/>
      <c r="E352" s="112"/>
      <c r="F352" s="122"/>
      <c r="G352" s="641"/>
      <c r="H352" s="122"/>
      <c r="I352" s="493"/>
      <c r="J352" s="642"/>
      <c r="K352" s="643"/>
      <c r="L352" s="493"/>
      <c r="M352" s="643"/>
      <c r="N352" s="170"/>
      <c r="O352" s="170"/>
      <c r="P352" s="493"/>
      <c r="Q352" s="493"/>
      <c r="R352" s="493"/>
      <c r="S352" s="493"/>
      <c r="T352" s="644"/>
      <c r="U352" s="634"/>
    </row>
    <row r="353" spans="1:21" x14ac:dyDescent="0.35">
      <c r="A353" s="1021"/>
      <c r="B353" s="176">
        <v>9</v>
      </c>
      <c r="C353" s="122"/>
      <c r="D353" s="112"/>
      <c r="E353" s="112"/>
      <c r="F353" s="122"/>
      <c r="G353" s="641"/>
      <c r="H353" s="122"/>
      <c r="I353" s="493"/>
      <c r="J353" s="642"/>
      <c r="K353" s="643"/>
      <c r="L353" s="493"/>
      <c r="M353" s="643"/>
      <c r="N353" s="170"/>
      <c r="O353" s="170"/>
      <c r="P353" s="493"/>
      <c r="Q353" s="493"/>
      <c r="R353" s="493"/>
      <c r="S353" s="493"/>
      <c r="T353" s="644"/>
      <c r="U353" s="634"/>
    </row>
    <row r="354" spans="1:21" ht="15" thickBot="1" x14ac:dyDescent="0.4">
      <c r="A354" s="1022"/>
      <c r="B354" s="177">
        <v>10</v>
      </c>
      <c r="C354" s="151"/>
      <c r="D354" s="149"/>
      <c r="E354" s="149"/>
      <c r="F354" s="151"/>
      <c r="G354" s="645"/>
      <c r="H354" s="151"/>
      <c r="I354" s="494"/>
      <c r="J354" s="646"/>
      <c r="K354" s="647"/>
      <c r="L354" s="494"/>
      <c r="M354" s="647"/>
      <c r="N354" s="171"/>
      <c r="O354" s="171"/>
      <c r="P354" s="494"/>
      <c r="Q354" s="494"/>
      <c r="R354" s="494"/>
      <c r="S354" s="494"/>
      <c r="T354" s="648"/>
      <c r="U354" s="634"/>
    </row>
    <row r="355" spans="1:21" ht="25" thickBot="1" x14ac:dyDescent="0.4">
      <c r="A355" s="157"/>
      <c r="B355" s="113"/>
      <c r="C355" s="113"/>
      <c r="D355" s="113"/>
      <c r="E355" s="597" t="s">
        <v>388</v>
      </c>
      <c r="F355" s="598">
        <f>COUNTA(F345:F354)</f>
        <v>0</v>
      </c>
      <c r="G355" s="599">
        <f>COUNTA(G345:G354)</f>
        <v>0</v>
      </c>
      <c r="H355" s="649"/>
      <c r="I355" s="649"/>
      <c r="J355" s="597" t="s">
        <v>627</v>
      </c>
      <c r="K355" s="599">
        <f>COUNTIF(K345:K354,"&lt;=31/12/2024")</f>
        <v>0</v>
      </c>
      <c r="L355" s="649"/>
      <c r="M355" s="155" t="s">
        <v>428</v>
      </c>
      <c r="N355" s="168">
        <f>SUM(N345:N354)</f>
        <v>0</v>
      </c>
      <c r="O355" s="169">
        <f>SUM(O345:O354)</f>
        <v>0</v>
      </c>
      <c r="P355" s="113"/>
      <c r="R355" s="113"/>
      <c r="S355" s="113"/>
      <c r="T355" s="650"/>
      <c r="U355" s="651"/>
    </row>
    <row r="356" spans="1:21" ht="15" thickBot="1" x14ac:dyDescent="0.4">
      <c r="A356" s="652"/>
      <c r="B356" s="653"/>
      <c r="C356" s="459"/>
      <c r="D356" s="459"/>
      <c r="E356" s="459"/>
      <c r="F356" s="653"/>
      <c r="G356" s="459"/>
      <c r="H356" s="459"/>
      <c r="I356" s="653"/>
      <c r="J356" s="653"/>
      <c r="K356" s="459"/>
      <c r="L356" s="459"/>
      <c r="M356" s="459"/>
      <c r="N356" s="459"/>
      <c r="O356" s="459"/>
      <c r="P356" s="459"/>
      <c r="Q356" s="459"/>
      <c r="R356" s="459"/>
      <c r="S356" s="654"/>
      <c r="T356" s="459"/>
      <c r="U356" s="655"/>
    </row>
  </sheetData>
  <sheetProtection algorithmName="SHA-512" hashValue="k4bczwYys8UVYSLFYpT5gcb2swcGYkjsdpQcH/IIGl/SZzSZQ9AhJBGhrGq/xu3yB0E4B9m6uqOa7LPvMP/oAA==" saltValue="6GE/XammHRJKTp0e49Ypfw==" spinCount="100000" sheet="1" objects="1" scenarios="1"/>
  <mergeCells count="285">
    <mergeCell ref="A1:X1"/>
    <mergeCell ref="G187:H187"/>
    <mergeCell ref="J187:K187"/>
    <mergeCell ref="L6:N6"/>
    <mergeCell ref="L187:M187"/>
    <mergeCell ref="S187:T187"/>
    <mergeCell ref="E170:H170"/>
    <mergeCell ref="J170:K170"/>
    <mergeCell ref="C172:C173"/>
    <mergeCell ref="E168:F168"/>
    <mergeCell ref="G168:H168"/>
    <mergeCell ref="J168:K168"/>
    <mergeCell ref="L170:M170"/>
    <mergeCell ref="S170:T170"/>
    <mergeCell ref="A172:A173"/>
    <mergeCell ref="B172:B173"/>
    <mergeCell ref="E187:F187"/>
    <mergeCell ref="L168:M168"/>
    <mergeCell ref="S168:T168"/>
    <mergeCell ref="E151:H151"/>
    <mergeCell ref="J151:K151"/>
    <mergeCell ref="L151:M151"/>
    <mergeCell ref="S151:T151"/>
    <mergeCell ref="A153:A154"/>
    <mergeCell ref="A210:A211"/>
    <mergeCell ref="B210:B211"/>
    <mergeCell ref="C210:C211"/>
    <mergeCell ref="E189:H189"/>
    <mergeCell ref="J189:K189"/>
    <mergeCell ref="L189:M189"/>
    <mergeCell ref="S189:T189"/>
    <mergeCell ref="A191:A192"/>
    <mergeCell ref="B191:B192"/>
    <mergeCell ref="C191:C192"/>
    <mergeCell ref="L206:M206"/>
    <mergeCell ref="S206:T206"/>
    <mergeCell ref="E208:H208"/>
    <mergeCell ref="J208:K208"/>
    <mergeCell ref="L208:M208"/>
    <mergeCell ref="S208:T208"/>
    <mergeCell ref="B153:B154"/>
    <mergeCell ref="C153:C154"/>
    <mergeCell ref="E149:F149"/>
    <mergeCell ref="G149:H149"/>
    <mergeCell ref="J149:K149"/>
    <mergeCell ref="L149:M149"/>
    <mergeCell ref="S149:T149"/>
    <mergeCell ref="E132:H132"/>
    <mergeCell ref="J132:K132"/>
    <mergeCell ref="L132:M132"/>
    <mergeCell ref="S132:T132"/>
    <mergeCell ref="A134:A135"/>
    <mergeCell ref="B134:B135"/>
    <mergeCell ref="C134:C135"/>
    <mergeCell ref="E130:F130"/>
    <mergeCell ref="G130:H130"/>
    <mergeCell ref="J130:K130"/>
    <mergeCell ref="L130:M130"/>
    <mergeCell ref="S130:T130"/>
    <mergeCell ref="E113:H113"/>
    <mergeCell ref="J113:K113"/>
    <mergeCell ref="L113:M113"/>
    <mergeCell ref="S113:T113"/>
    <mergeCell ref="A115:A116"/>
    <mergeCell ref="B115:B116"/>
    <mergeCell ref="C115:C116"/>
    <mergeCell ref="A132:D132"/>
    <mergeCell ref="E111:F111"/>
    <mergeCell ref="G111:H111"/>
    <mergeCell ref="J111:K111"/>
    <mergeCell ref="L111:M111"/>
    <mergeCell ref="S111:T111"/>
    <mergeCell ref="E94:H94"/>
    <mergeCell ref="J94:K94"/>
    <mergeCell ref="L94:M94"/>
    <mergeCell ref="S94:T94"/>
    <mergeCell ref="E92:F92"/>
    <mergeCell ref="G92:H92"/>
    <mergeCell ref="J92:K92"/>
    <mergeCell ref="L92:M92"/>
    <mergeCell ref="S92:T92"/>
    <mergeCell ref="E75:H75"/>
    <mergeCell ref="J75:K75"/>
    <mergeCell ref="L75:M75"/>
    <mergeCell ref="S75:T75"/>
    <mergeCell ref="E73:F73"/>
    <mergeCell ref="G73:H73"/>
    <mergeCell ref="J73:K73"/>
    <mergeCell ref="L73:M73"/>
    <mergeCell ref="S73:T73"/>
    <mergeCell ref="L54:M54"/>
    <mergeCell ref="S54:T54"/>
    <mergeCell ref="A56:D56"/>
    <mergeCell ref="E56:H56"/>
    <mergeCell ref="J56:K56"/>
    <mergeCell ref="L56:M56"/>
    <mergeCell ref="S56:T56"/>
    <mergeCell ref="A58:A59"/>
    <mergeCell ref="B58:B59"/>
    <mergeCell ref="C58:C59"/>
    <mergeCell ref="G54:H54"/>
    <mergeCell ref="J54:K54"/>
    <mergeCell ref="S35:T35"/>
    <mergeCell ref="A37:D37"/>
    <mergeCell ref="E37:H37"/>
    <mergeCell ref="J37:K37"/>
    <mergeCell ref="L37:M37"/>
    <mergeCell ref="S37:T37"/>
    <mergeCell ref="B35:C35"/>
    <mergeCell ref="E35:F35"/>
    <mergeCell ref="G35:H35"/>
    <mergeCell ref="J35:K35"/>
    <mergeCell ref="L35:M35"/>
    <mergeCell ref="A39:A40"/>
    <mergeCell ref="B39:B40"/>
    <mergeCell ref="C39:C40"/>
    <mergeCell ref="A41:A50"/>
    <mergeCell ref="B54:C54"/>
    <mergeCell ref="E54:F54"/>
    <mergeCell ref="A208:D208"/>
    <mergeCell ref="A212:A221"/>
    <mergeCell ref="J206:K206"/>
    <mergeCell ref="B206:C206"/>
    <mergeCell ref="E206:F206"/>
    <mergeCell ref="G206:H206"/>
    <mergeCell ref="B187:C187"/>
    <mergeCell ref="A189:D189"/>
    <mergeCell ref="A193:A202"/>
    <mergeCell ref="B168:C168"/>
    <mergeCell ref="A170:D170"/>
    <mergeCell ref="A174:A183"/>
    <mergeCell ref="A155:A164"/>
    <mergeCell ref="A136:A145"/>
    <mergeCell ref="B149:C149"/>
    <mergeCell ref="A151:D151"/>
    <mergeCell ref="A117:A126"/>
    <mergeCell ref="B130:C130"/>
    <mergeCell ref="A98:A107"/>
    <mergeCell ref="B111:C111"/>
    <mergeCell ref="A113:D113"/>
    <mergeCell ref="A79:A88"/>
    <mergeCell ref="B92:C92"/>
    <mergeCell ref="A94:D94"/>
    <mergeCell ref="A60:A69"/>
    <mergeCell ref="B73:C73"/>
    <mergeCell ref="A75:D75"/>
    <mergeCell ref="A96:A97"/>
    <mergeCell ref="B96:B97"/>
    <mergeCell ref="C96:C97"/>
    <mergeCell ref="A77:A78"/>
    <mergeCell ref="B77:B78"/>
    <mergeCell ref="C77:C78"/>
    <mergeCell ref="L18:M18"/>
    <mergeCell ref="S16:T16"/>
    <mergeCell ref="S18:T18"/>
    <mergeCell ref="A18:D18"/>
    <mergeCell ref="E18:H18"/>
    <mergeCell ref="A22:A31"/>
    <mergeCell ref="A20:A21"/>
    <mergeCell ref="B20:B21"/>
    <mergeCell ref="C20:C21"/>
    <mergeCell ref="J18:K18"/>
    <mergeCell ref="A3:T3"/>
    <mergeCell ref="A8:T8"/>
    <mergeCell ref="O10:P11"/>
    <mergeCell ref="A6:D6"/>
    <mergeCell ref="E6:J6"/>
    <mergeCell ref="J16:K16"/>
    <mergeCell ref="L16:M16"/>
    <mergeCell ref="B16:C16"/>
    <mergeCell ref="E16:F16"/>
    <mergeCell ref="G16:H16"/>
    <mergeCell ref="A10:D11"/>
    <mergeCell ref="E10:H11"/>
    <mergeCell ref="J10:N10"/>
    <mergeCell ref="J11:N11"/>
    <mergeCell ref="O6:T6"/>
    <mergeCell ref="A13:D13"/>
    <mergeCell ref="E13:H13"/>
    <mergeCell ref="J13:M13"/>
    <mergeCell ref="B225:C225"/>
    <mergeCell ref="E225:F225"/>
    <mergeCell ref="G225:H225"/>
    <mergeCell ref="J225:K225"/>
    <mergeCell ref="L225:M225"/>
    <mergeCell ref="S225:T225"/>
    <mergeCell ref="A227:D227"/>
    <mergeCell ref="E227:H227"/>
    <mergeCell ref="J227:K227"/>
    <mergeCell ref="L227:M227"/>
    <mergeCell ref="S227:T227"/>
    <mergeCell ref="A229:A230"/>
    <mergeCell ref="B229:B230"/>
    <mergeCell ref="C229:C230"/>
    <mergeCell ref="A231:A240"/>
    <mergeCell ref="B244:C244"/>
    <mergeCell ref="E244:F244"/>
    <mergeCell ref="G244:H244"/>
    <mergeCell ref="J244:K244"/>
    <mergeCell ref="L244:M244"/>
    <mergeCell ref="S244:T244"/>
    <mergeCell ref="A246:D246"/>
    <mergeCell ref="E246:H246"/>
    <mergeCell ref="J246:K246"/>
    <mergeCell ref="L246:M246"/>
    <mergeCell ref="S246:T246"/>
    <mergeCell ref="A248:A249"/>
    <mergeCell ref="B248:B249"/>
    <mergeCell ref="C248:C249"/>
    <mergeCell ref="A250:A259"/>
    <mergeCell ref="B263:C263"/>
    <mergeCell ref="E263:F263"/>
    <mergeCell ref="G263:H263"/>
    <mergeCell ref="J263:K263"/>
    <mergeCell ref="L263:M263"/>
    <mergeCell ref="S263:T263"/>
    <mergeCell ref="A265:D265"/>
    <mergeCell ref="E265:H265"/>
    <mergeCell ref="J265:K265"/>
    <mergeCell ref="L265:M265"/>
    <mergeCell ref="S265:T265"/>
    <mergeCell ref="A267:A268"/>
    <mergeCell ref="B267:B268"/>
    <mergeCell ref="C267:C268"/>
    <mergeCell ref="A269:A278"/>
    <mergeCell ref="B282:C282"/>
    <mergeCell ref="E282:F282"/>
    <mergeCell ref="G282:H282"/>
    <mergeCell ref="J282:K282"/>
    <mergeCell ref="L282:M282"/>
    <mergeCell ref="S282:T282"/>
    <mergeCell ref="A284:D284"/>
    <mergeCell ref="E284:H284"/>
    <mergeCell ref="J284:K284"/>
    <mergeCell ref="L284:M284"/>
    <mergeCell ref="S284:T284"/>
    <mergeCell ref="A286:A287"/>
    <mergeCell ref="B286:B287"/>
    <mergeCell ref="C286:C287"/>
    <mergeCell ref="A288:A297"/>
    <mergeCell ref="B301:C301"/>
    <mergeCell ref="E301:F301"/>
    <mergeCell ref="G301:H301"/>
    <mergeCell ref="J301:K301"/>
    <mergeCell ref="L301:M301"/>
    <mergeCell ref="S301:T301"/>
    <mergeCell ref="A303:D303"/>
    <mergeCell ref="E303:H303"/>
    <mergeCell ref="J303:K303"/>
    <mergeCell ref="L303:M303"/>
    <mergeCell ref="S303:T303"/>
    <mergeCell ref="A305:A306"/>
    <mergeCell ref="B305:B306"/>
    <mergeCell ref="C305:C306"/>
    <mergeCell ref="A307:A316"/>
    <mergeCell ref="B320:C320"/>
    <mergeCell ref="E320:F320"/>
    <mergeCell ref="G320:H320"/>
    <mergeCell ref="J320:K320"/>
    <mergeCell ref="L320:M320"/>
    <mergeCell ref="L339:M339"/>
    <mergeCell ref="S339:T339"/>
    <mergeCell ref="A341:D341"/>
    <mergeCell ref="E341:H341"/>
    <mergeCell ref="J341:K341"/>
    <mergeCell ref="L341:M341"/>
    <mergeCell ref="S341:T341"/>
    <mergeCell ref="S320:T320"/>
    <mergeCell ref="A322:D322"/>
    <mergeCell ref="E322:H322"/>
    <mergeCell ref="J322:K322"/>
    <mergeCell ref="L322:M322"/>
    <mergeCell ref="S322:T322"/>
    <mergeCell ref="A324:A325"/>
    <mergeCell ref="B324:B325"/>
    <mergeCell ref="C324:C325"/>
    <mergeCell ref="A343:A344"/>
    <mergeCell ref="B343:B344"/>
    <mergeCell ref="C343:C344"/>
    <mergeCell ref="A345:A354"/>
    <mergeCell ref="A326:A335"/>
    <mergeCell ref="B339:C339"/>
    <mergeCell ref="E339:F339"/>
    <mergeCell ref="G339:H339"/>
    <mergeCell ref="J339:K339"/>
  </mergeCells>
  <dataValidations xWindow="104" yWindow="515" count="7">
    <dataValidation allowBlank="1" showInputMessage="1" showErrorMessage="1" prompt="Inserire il riferimento corretto da piano di investimento (es.m1,e.1. ecc.)_x000a_" sqref="A20:A21 A39:A40 A58:A59 A77:A78 A96:A97 A115:A116 A134:A135 A153:A154 A172:A173 A191:A192 A210:A211 A229:A230 A248:A249 A267:A268 A286:A287 A305:A306 A324:A325 A343:A344" xr:uid="{00000000-0002-0000-0600-000000000000}"/>
    <dataValidation type="list" allowBlank="1" showInputMessage="1" showErrorMessage="1" sqref="H212:H221 H193:H202 H41:H50 H60:H69 H79:H88 H98:H107 H117:H126 H136:H145 H155:H164 H174:H183 H23:H31 H231:H240 H250:H259 H269:H278 H288:H297 H307:H316 H326:H335 H345:H354" xr:uid="{00000000-0002-0000-0600-000001000000}">
      <formula1>"GNC,GNL,ibrido metano"</formula1>
    </dataValidation>
    <dataValidation type="list" allowBlank="1" showInputMessage="1" showErrorMessage="1" sqref="R41:S50 R60:S69 R79:S88 R98:S107 R117:S126 R136:S145 R155:S164 R174:S183 R193:S202 R212:S221 R22:S31 R231:S240 R250:S259 R269:S278 R288:S297 R307:S316 R326:S335 R345:S354" xr:uid="{00000000-0002-0000-0600-000002000000}">
      <formula1>"si,"</formula1>
    </dataValidation>
    <dataValidation type="list" allowBlank="1" showInputMessage="1" showErrorMessage="1" sqref="B17:C17 B36:C36 B55:C55 B74:C74 B93:C93 B112:C112 B131:C131 B150:C150 B169:C169 B188:C188 B207:C207 B226:C226 B245:C245 B264:C264 B283:C283 B302:C302 B321:C321 B340:C340" xr:uid="{00000000-0002-0000-0600-000003000000}">
      <formula1>$D$20:$D$39</formula1>
    </dataValidation>
    <dataValidation type="list" allowBlank="1" showInputMessage="1" showErrorMessage="1" sqref="I22:I31 I41:I50 I60:I69 I79:I88 I98:I107 I117:I126 I136:I145 I155:I164 I174:I183 I193:I202 I212:I221 I231:I240 I250:I259 I269:I278 I288:I297 I307:I316 I326:I335 I345:I354" xr:uid="{00000000-0002-0000-0600-000004000000}">
      <formula1>"classe I, classe A"</formula1>
    </dataValidation>
    <dataValidation type="list" allowBlank="1" showInputMessage="1" showErrorMessage="1" sqref="E22:E31 E41:E50 E60:E69 E79:E88 E98:E107 E117:E126 E136:E145 E155:E164 E174:E183 E193:E202 E212:E221 E231:E240 E250:E259 E269:E278 E288:E297 E307:E316 E326:E335 E345:E354" xr:uid="{00000000-0002-0000-0600-000005000000}">
      <formula1>"suburbano"</formula1>
    </dataValidation>
    <dataValidation type="list" allowBlank="1" showInputMessage="1" showErrorMessage="1" sqref="H22" xr:uid="{C43302D3-F467-4241-B845-C0B7F07B1A48}">
      <formula1>"GNC,GNL, ibrido metano"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04" yWindow="515" count="2">
        <x14:dataValidation type="list" allowBlank="1" showInputMessage="1" showErrorMessage="1" prompt="Inserire OGV corrispondente al Piano di investimento esecutivo" xr:uid="{00000000-0002-0000-0600-000006000000}">
          <x14:formula1>
            <xm:f>'sub_Urbano.Piano inv. forn'!$D$41:$D$70</xm:f>
          </x14:formula1>
          <xm:sqref>B206:C206 B35:C35 B54:C54 B73:C73 B92:C92 B111:C111 B130:C130 B149:C149 B168:C168 B187:C187 B16:C16 B225:C225 B244:C244 B263:C263 B282:C282 B301:C301 B320:C320 B339:C339</xm:sqref>
        </x14:dataValidation>
        <x14:dataValidation type="list" allowBlank="1" showInputMessage="1" showErrorMessage="1" prompt="Scegliere la regione/P.A. beneficiaria dal menù a tendina_x000a_" xr:uid="{00000000-0002-0000-06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FFFF"/>
  </sheetPr>
  <dimension ref="A1:X375"/>
  <sheetViews>
    <sheetView topLeftCell="A29" workbookViewId="0">
      <selection activeCell="G35" sqref="G35:H35"/>
    </sheetView>
  </sheetViews>
  <sheetFormatPr defaultColWidth="8.7265625" defaultRowHeight="14.5" x14ac:dyDescent="0.35"/>
  <cols>
    <col min="1" max="1" width="14.7265625" style="113" customWidth="1"/>
    <col min="2" max="2" width="8" style="628" customWidth="1"/>
    <col min="3" max="3" width="10.26953125" style="102" customWidth="1"/>
    <col min="4" max="4" width="11.453125" style="102" customWidth="1"/>
    <col min="5" max="5" width="17.54296875" style="102" customWidth="1"/>
    <col min="6" max="6" width="9" style="628" bestFit="1" customWidth="1"/>
    <col min="7" max="7" width="17.453125" style="102" customWidth="1"/>
    <col min="8" max="8" width="11.81640625" style="102" customWidth="1"/>
    <col min="9" max="9" width="11.7265625" style="628" bestFit="1" customWidth="1"/>
    <col min="10" max="10" width="22.7265625" style="628" customWidth="1"/>
    <col min="11" max="11" width="12.26953125" style="102" customWidth="1"/>
    <col min="12" max="12" width="15.81640625" style="102" customWidth="1"/>
    <col min="13" max="13" width="16.26953125" style="102" customWidth="1"/>
    <col min="14" max="14" width="15.81640625" style="102" customWidth="1"/>
    <col min="15" max="15" width="24.54296875" style="102" customWidth="1"/>
    <col min="16" max="16" width="17.81640625" style="102" customWidth="1"/>
    <col min="17" max="17" width="21.1796875" style="102" bestFit="1" customWidth="1"/>
    <col min="18" max="18" width="15.7265625" style="102" customWidth="1"/>
    <col min="19" max="19" width="13.453125" style="102" customWidth="1"/>
    <col min="20" max="20" width="18.7265625" style="102" customWidth="1"/>
    <col min="21" max="21" width="8" style="102" customWidth="1"/>
    <col min="22" max="22" width="18.7265625" style="102" customWidth="1"/>
    <col min="23" max="23" width="12.81640625" style="102" bestFit="1" customWidth="1"/>
    <col min="24" max="24" width="15.1796875" style="102" bestFit="1" customWidth="1"/>
    <col min="25" max="25" width="15.1796875" style="102" customWidth="1"/>
    <col min="26" max="26" width="15.7265625" style="102" customWidth="1"/>
    <col min="27" max="16384" width="8.7265625" style="102"/>
  </cols>
  <sheetData>
    <row r="1" spans="1:24" ht="20.5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60"/>
    </row>
    <row r="2" spans="1:24" ht="13.5" customHeight="1" thickBot="1" x14ac:dyDescent="0.4">
      <c r="A2" s="627"/>
      <c r="B2" s="627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P2" s="627"/>
      <c r="Q2" s="627"/>
      <c r="R2" s="627"/>
      <c r="S2" s="627"/>
      <c r="T2" s="627"/>
      <c r="U2" s="627"/>
      <c r="V2" s="627"/>
      <c r="W2" s="627"/>
      <c r="X2" s="627"/>
    </row>
    <row r="3" spans="1:24" ht="18" thickBot="1" x14ac:dyDescent="0.4">
      <c r="A3" s="816" t="s">
        <v>382</v>
      </c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817"/>
      <c r="M3" s="817"/>
      <c r="N3" s="817"/>
      <c r="O3" s="817"/>
      <c r="P3" s="817"/>
      <c r="Q3" s="817"/>
      <c r="R3" s="817"/>
      <c r="S3" s="817"/>
      <c r="T3" s="870"/>
      <c r="U3" s="104"/>
      <c r="V3" s="104"/>
      <c r="W3" s="104"/>
      <c r="X3" s="104"/>
    </row>
    <row r="4" spans="1:24" ht="10.5" customHeight="1" x14ac:dyDescent="0.35">
      <c r="A4" s="10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</row>
    <row r="5" spans="1:24" ht="6" customHeight="1" thickBot="1" x14ac:dyDescent="0.4">
      <c r="A5" s="102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24" ht="26.25" customHeight="1" thickBot="1" x14ac:dyDescent="0.4">
      <c r="A6" s="1046" t="s">
        <v>233</v>
      </c>
      <c r="B6" s="1047"/>
      <c r="C6" s="1047"/>
      <c r="D6" s="1048"/>
      <c r="E6" s="1049" t="s">
        <v>429</v>
      </c>
      <c r="F6" s="1050"/>
      <c r="G6" s="1050"/>
      <c r="H6" s="1050"/>
      <c r="I6" s="1050"/>
      <c r="J6" s="1051"/>
      <c r="L6" s="809" t="s">
        <v>4</v>
      </c>
      <c r="M6" s="810"/>
      <c r="N6" s="810"/>
      <c r="O6" s="1064"/>
      <c r="P6" s="1065"/>
      <c r="Q6" s="1065"/>
      <c r="R6" s="1065"/>
      <c r="S6" s="1065"/>
      <c r="T6" s="1066"/>
      <c r="U6" s="379"/>
      <c r="V6" s="379"/>
      <c r="W6" s="379"/>
      <c r="X6" s="379"/>
    </row>
    <row r="7" spans="1:24" ht="15" thickBot="1" x14ac:dyDescent="0.4"/>
    <row r="8" spans="1:24" ht="26.25" customHeight="1" thickBot="1" x14ac:dyDescent="0.4">
      <c r="A8" s="1039" t="s">
        <v>430</v>
      </c>
      <c r="B8" s="1040"/>
      <c r="C8" s="1040"/>
      <c r="D8" s="1040"/>
      <c r="E8" s="1040"/>
      <c r="F8" s="1040"/>
      <c r="G8" s="1040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/>
      <c r="S8" s="1040"/>
      <c r="T8" s="1041"/>
      <c r="U8" s="287"/>
    </row>
    <row r="9" spans="1:24" ht="15" thickBot="1" x14ac:dyDescent="0.4"/>
    <row r="10" spans="1:24" x14ac:dyDescent="0.35">
      <c r="A10" s="1052" t="s">
        <v>385</v>
      </c>
      <c r="B10" s="1053"/>
      <c r="C10" s="1053"/>
      <c r="D10" s="1054"/>
      <c r="E10" s="1058">
        <f>N32+N51+N70+N89+N108+N127+N146+N165+N184+N203+N222+N241+N260+N279+N298+N317+N336+N355+N374</f>
        <v>0</v>
      </c>
      <c r="F10" s="1042"/>
      <c r="G10" s="1042"/>
      <c r="H10" s="1043"/>
      <c r="I10" s="102"/>
      <c r="J10" s="1017" t="s">
        <v>386</v>
      </c>
      <c r="K10" s="1019"/>
      <c r="L10" s="1019"/>
      <c r="M10" s="1019"/>
      <c r="N10" s="1060"/>
      <c r="O10" s="1042">
        <f>O32+O51+O70+O89+O108+O127+O146+O165+O184+O203+O222+O241+O260+O279+O298+O317+O336+O355+O374</f>
        <v>0</v>
      </c>
      <c r="P10" s="1043"/>
      <c r="R10" s="113"/>
      <c r="S10" s="114"/>
      <c r="T10" s="114"/>
      <c r="U10" s="113"/>
      <c r="V10" s="605"/>
    </row>
    <row r="11" spans="1:24" ht="15" thickBot="1" x14ac:dyDescent="0.4">
      <c r="A11" s="1055"/>
      <c r="B11" s="1056"/>
      <c r="C11" s="1056"/>
      <c r="D11" s="1057"/>
      <c r="E11" s="1059"/>
      <c r="F11" s="1044"/>
      <c r="G11" s="1044"/>
      <c r="H11" s="1045"/>
      <c r="I11" s="102"/>
      <c r="J11" s="1061" t="s">
        <v>387</v>
      </c>
      <c r="K11" s="1062"/>
      <c r="L11" s="1062"/>
      <c r="M11" s="1062"/>
      <c r="N11" s="1063"/>
      <c r="O11" s="1044"/>
      <c r="P11" s="1045"/>
      <c r="R11" s="113"/>
      <c r="S11" s="114"/>
      <c r="T11" s="114"/>
      <c r="U11" s="113"/>
      <c r="V11" s="605"/>
    </row>
    <row r="12" spans="1:24" ht="15" thickBot="1" x14ac:dyDescent="0.4">
      <c r="A12" s="195"/>
      <c r="B12" s="195"/>
      <c r="C12" s="195"/>
      <c r="D12" s="195"/>
      <c r="E12" s="166"/>
      <c r="F12" s="166"/>
      <c r="G12" s="166"/>
      <c r="H12" s="166"/>
      <c r="I12" s="102"/>
      <c r="J12" s="197"/>
      <c r="K12" s="197"/>
      <c r="L12" s="197"/>
      <c r="M12" s="197"/>
      <c r="N12" s="197"/>
      <c r="O12" s="166"/>
      <c r="P12" s="166"/>
      <c r="R12" s="113"/>
      <c r="S12" s="114"/>
      <c r="T12" s="114"/>
      <c r="U12" s="113"/>
      <c r="V12" s="605"/>
    </row>
    <row r="13" spans="1:24" ht="15" customHeight="1" thickBot="1" x14ac:dyDescent="0.4">
      <c r="A13" s="1067" t="s">
        <v>431</v>
      </c>
      <c r="B13" s="1068"/>
      <c r="C13" s="1068"/>
      <c r="D13" s="1069"/>
      <c r="E13" s="1073">
        <f>F32+F51+F70+F89+F108+F127+F146+F165+F184+F203+F222+F241+F260+F279+F298+F317+F336+F355+F374</f>
        <v>0</v>
      </c>
      <c r="F13" s="1074"/>
      <c r="G13" s="1074"/>
      <c r="H13" s="1075"/>
      <c r="I13" s="102"/>
      <c r="J13" s="1067" t="s">
        <v>626</v>
      </c>
      <c r="K13" s="1068"/>
      <c r="L13" s="1068"/>
      <c r="M13" s="1069"/>
      <c r="N13" s="656">
        <f>K51+K70+K89+K108+K127+K146+K165+K184+K203+K222+K32+K241+K260+K279+K298+K317+K336+K355+K374</f>
        <v>0</v>
      </c>
      <c r="O13" s="166"/>
      <c r="P13" s="166"/>
      <c r="R13" s="113"/>
      <c r="S13" s="114"/>
      <c r="T13" s="114"/>
      <c r="U13" s="113"/>
      <c r="V13" s="605"/>
    </row>
    <row r="14" spans="1:24" ht="15" thickBot="1" x14ac:dyDescent="0.4">
      <c r="A14" s="547"/>
      <c r="B14" s="548"/>
      <c r="C14" s="548"/>
      <c r="D14" s="548"/>
      <c r="E14" s="550"/>
      <c r="F14" s="549"/>
      <c r="G14" s="549"/>
      <c r="H14" s="549"/>
      <c r="I14" s="653"/>
    </row>
    <row r="15" spans="1:24" ht="15" thickBot="1" x14ac:dyDescent="0.4">
      <c r="A15" s="629"/>
      <c r="B15" s="630"/>
      <c r="C15" s="631"/>
      <c r="D15" s="631"/>
      <c r="E15" s="631"/>
      <c r="F15" s="630"/>
      <c r="G15" s="631"/>
      <c r="H15" s="631"/>
      <c r="I15" s="630"/>
      <c r="J15" s="630"/>
      <c r="K15" s="631"/>
      <c r="L15" s="631"/>
      <c r="M15" s="631"/>
      <c r="N15" s="631"/>
      <c r="O15" s="631"/>
      <c r="P15" s="631"/>
      <c r="Q15" s="631"/>
      <c r="R15" s="631"/>
      <c r="S15" s="631"/>
      <c r="T15" s="631"/>
      <c r="U15" s="632"/>
    </row>
    <row r="16" spans="1:24" ht="27.5" thickBot="1" x14ac:dyDescent="0.4">
      <c r="A16" s="185" t="s">
        <v>9</v>
      </c>
      <c r="B16" s="1023" t="s">
        <v>105</v>
      </c>
      <c r="C16" s="1024"/>
      <c r="E16" s="1025" t="s">
        <v>389</v>
      </c>
      <c r="F16" s="1026"/>
      <c r="G16" s="1027">
        <f>VLOOKUP(B16,'EXTRAUrbano.Piano inv. forn '!$D$40:$AB$69,3,FALSE)</f>
        <v>0</v>
      </c>
      <c r="H16" s="1028"/>
      <c r="I16" s="102"/>
      <c r="J16" s="1025" t="s">
        <v>390</v>
      </c>
      <c r="K16" s="1026"/>
      <c r="L16" s="1027">
        <f>VLOOKUP(B16,'EXTRAUrbano.Piano inv. forn '!$D$40:$AB$69,4,FALSE)</f>
        <v>0</v>
      </c>
      <c r="M16" s="1028"/>
      <c r="O16" s="191" t="s">
        <v>391</v>
      </c>
      <c r="P16" s="633"/>
      <c r="R16" s="192" t="s">
        <v>392</v>
      </c>
      <c r="S16" s="1029"/>
      <c r="T16" s="1030"/>
      <c r="U16" s="634"/>
    </row>
    <row r="17" spans="1:22" ht="13.5" customHeight="1" thickBot="1" x14ac:dyDescent="0.4">
      <c r="A17" s="157"/>
      <c r="B17" s="114"/>
      <c r="C17" s="114"/>
      <c r="E17" s="115"/>
      <c r="F17" s="115"/>
      <c r="G17" s="116"/>
      <c r="H17" s="116"/>
      <c r="I17" s="102"/>
      <c r="J17" s="115"/>
      <c r="K17" s="115"/>
      <c r="L17" s="116"/>
      <c r="M17" s="116"/>
      <c r="O17" s="117"/>
      <c r="R17" s="113"/>
      <c r="S17" s="605"/>
      <c r="U17" s="158"/>
      <c r="V17" s="605"/>
    </row>
    <row r="18" spans="1:22" ht="33.75" customHeight="1" thickBot="1" x14ac:dyDescent="0.4">
      <c r="A18" s="1031" t="s">
        <v>393</v>
      </c>
      <c r="B18" s="1032"/>
      <c r="C18" s="1032"/>
      <c r="D18" s="1033"/>
      <c r="E18" s="1034">
        <f>VLOOKUP(B16,'EXTRAUrbano.Piano inv. forn '!$D$40:$AB$69,17,FALSE)</f>
        <v>0</v>
      </c>
      <c r="F18" s="1035"/>
      <c r="G18" s="1035"/>
      <c r="H18" s="1036"/>
      <c r="I18" s="102"/>
      <c r="J18" s="1037" t="s">
        <v>394</v>
      </c>
      <c r="K18" s="1038"/>
      <c r="L18" s="1034">
        <f>VLOOKUP(B16,'EXTRAUrbano.Piano inv. forn '!$D$40:$AB$69,19,FALSE)</f>
        <v>0</v>
      </c>
      <c r="M18" s="1036"/>
      <c r="N18" s="141"/>
      <c r="O18" s="190" t="s">
        <v>395</v>
      </c>
      <c r="P18" s="163">
        <f>L18+E18</f>
        <v>0</v>
      </c>
      <c r="R18" s="192" t="s">
        <v>396</v>
      </c>
      <c r="S18" s="1029"/>
      <c r="T18" s="1030"/>
      <c r="U18" s="158"/>
      <c r="V18" s="605"/>
    </row>
    <row r="19" spans="1:22" ht="33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02"/>
      <c r="J19" s="115"/>
      <c r="K19" s="115"/>
      <c r="L19" s="166"/>
      <c r="M19" s="166"/>
      <c r="N19" s="141"/>
      <c r="O19" s="113"/>
      <c r="P19" s="141"/>
      <c r="R19" s="113"/>
      <c r="S19" s="114"/>
      <c r="T19" s="114"/>
      <c r="U19" s="158"/>
      <c r="V19" s="605"/>
    </row>
    <row r="20" spans="1:22" s="195" customFormat="1" ht="72" customHeight="1" x14ac:dyDescent="0.35">
      <c r="A20" s="1017" t="s">
        <v>397</v>
      </c>
      <c r="B20" s="1019" t="s">
        <v>398</v>
      </c>
      <c r="C20" s="1019" t="s">
        <v>399</v>
      </c>
      <c r="D20" s="186" t="s">
        <v>400</v>
      </c>
      <c r="E20" s="625" t="s">
        <v>401</v>
      </c>
      <c r="F20" s="186" t="s">
        <v>402</v>
      </c>
      <c r="G20" s="186" t="s">
        <v>403</v>
      </c>
      <c r="H20" s="187" t="s">
        <v>347</v>
      </c>
      <c r="I20" s="187" t="s">
        <v>404</v>
      </c>
      <c r="J20" s="187" t="s">
        <v>405</v>
      </c>
      <c r="K20" s="187" t="s">
        <v>406</v>
      </c>
      <c r="L20" s="187" t="s">
        <v>407</v>
      </c>
      <c r="M20" s="187" t="s">
        <v>408</v>
      </c>
      <c r="N20" s="187" t="s">
        <v>409</v>
      </c>
      <c r="O20" s="187" t="s">
        <v>410</v>
      </c>
      <c r="P20" s="187" t="s">
        <v>411</v>
      </c>
      <c r="Q20" s="187" t="s">
        <v>412</v>
      </c>
      <c r="R20" s="187" t="s">
        <v>413</v>
      </c>
      <c r="S20" s="187" t="s">
        <v>414</v>
      </c>
      <c r="T20" s="188" t="s">
        <v>415</v>
      </c>
      <c r="U20" s="635"/>
    </row>
    <row r="21" spans="1:22" s="195" customFormat="1" ht="28.5" customHeight="1" thickBot="1" x14ac:dyDescent="0.4">
      <c r="A21" s="1018"/>
      <c r="B21" s="1020"/>
      <c r="C21" s="1020"/>
      <c r="D21" s="189" t="s">
        <v>416</v>
      </c>
      <c r="E21" s="189" t="s">
        <v>432</v>
      </c>
      <c r="F21" s="189" t="s">
        <v>418</v>
      </c>
      <c r="G21" s="189" t="s">
        <v>418</v>
      </c>
      <c r="H21" s="189" t="s">
        <v>637</v>
      </c>
      <c r="I21" s="189" t="s">
        <v>433</v>
      </c>
      <c r="J21" s="189" t="s">
        <v>420</v>
      </c>
      <c r="K21" s="189" t="s">
        <v>421</v>
      </c>
      <c r="L21" s="189" t="s">
        <v>422</v>
      </c>
      <c r="M21" s="189" t="s">
        <v>421</v>
      </c>
      <c r="N21" s="189" t="s">
        <v>423</v>
      </c>
      <c r="O21" s="189" t="s">
        <v>387</v>
      </c>
      <c r="P21" s="189" t="s">
        <v>424</v>
      </c>
      <c r="Q21" s="189" t="s">
        <v>425</v>
      </c>
      <c r="R21" s="189" t="s">
        <v>426</v>
      </c>
      <c r="S21" s="189" t="s">
        <v>426</v>
      </c>
      <c r="T21" s="636"/>
      <c r="U21" s="635"/>
    </row>
    <row r="22" spans="1:22" ht="15" customHeight="1" x14ac:dyDescent="0.35">
      <c r="A22" s="1021" t="str">
        <f>B16</f>
        <v>Extra-urb.m.1</v>
      </c>
      <c r="B22" s="175">
        <v>1</v>
      </c>
      <c r="C22" s="213"/>
      <c r="D22" s="125"/>
      <c r="E22" s="125"/>
      <c r="F22" s="213"/>
      <c r="G22" s="637"/>
      <c r="H22" s="127"/>
      <c r="I22" s="492"/>
      <c r="J22" s="638"/>
      <c r="K22" s="639"/>
      <c r="L22" s="492"/>
      <c r="M22" s="639"/>
      <c r="N22" s="179"/>
      <c r="O22" s="179"/>
      <c r="P22" s="492"/>
      <c r="Q22" s="492"/>
      <c r="R22" s="492"/>
      <c r="S22" s="492"/>
      <c r="T22" s="640"/>
      <c r="U22" s="634"/>
    </row>
    <row r="23" spans="1:22" x14ac:dyDescent="0.35">
      <c r="A23" s="1021"/>
      <c r="B23" s="176">
        <v>2</v>
      </c>
      <c r="C23" s="122"/>
      <c r="D23" s="112"/>
      <c r="E23" s="112"/>
      <c r="F23" s="122"/>
      <c r="G23" s="641"/>
      <c r="H23" s="122"/>
      <c r="I23" s="493"/>
      <c r="J23" s="642"/>
      <c r="K23" s="643"/>
      <c r="L23" s="493"/>
      <c r="M23" s="643"/>
      <c r="N23" s="170"/>
      <c r="O23" s="170"/>
      <c r="P23" s="493"/>
      <c r="Q23" s="493" t="s">
        <v>427</v>
      </c>
      <c r="R23" s="493"/>
      <c r="S23" s="493"/>
      <c r="T23" s="644"/>
      <c r="U23" s="634"/>
    </row>
    <row r="24" spans="1:22" x14ac:dyDescent="0.35">
      <c r="A24" s="1021"/>
      <c r="B24" s="176">
        <v>3</v>
      </c>
      <c r="C24" s="122"/>
      <c r="D24" s="112"/>
      <c r="E24" s="112"/>
      <c r="F24" s="122"/>
      <c r="G24" s="641"/>
      <c r="H24" s="122"/>
      <c r="I24" s="493"/>
      <c r="J24" s="642"/>
      <c r="K24" s="643"/>
      <c r="L24" s="493"/>
      <c r="M24" s="643"/>
      <c r="N24" s="170"/>
      <c r="O24" s="170"/>
      <c r="P24" s="493"/>
      <c r="Q24" s="493"/>
      <c r="R24" s="493"/>
      <c r="S24" s="493"/>
      <c r="T24" s="644"/>
      <c r="U24" s="634"/>
    </row>
    <row r="25" spans="1:22" x14ac:dyDescent="0.35">
      <c r="A25" s="1021"/>
      <c r="B25" s="176">
        <v>4</v>
      </c>
      <c r="C25" s="122"/>
      <c r="D25" s="112"/>
      <c r="E25" s="112"/>
      <c r="F25" s="122"/>
      <c r="G25" s="641"/>
      <c r="H25" s="122"/>
      <c r="I25" s="493"/>
      <c r="J25" s="642"/>
      <c r="K25" s="643"/>
      <c r="L25" s="493"/>
      <c r="M25" s="643"/>
      <c r="N25" s="170"/>
      <c r="O25" s="170"/>
      <c r="P25" s="493"/>
      <c r="Q25" s="493"/>
      <c r="R25" s="493"/>
      <c r="S25" s="493"/>
      <c r="T25" s="644"/>
      <c r="U25" s="634"/>
    </row>
    <row r="26" spans="1:22" x14ac:dyDescent="0.35">
      <c r="A26" s="1021"/>
      <c r="B26" s="176">
        <v>5</v>
      </c>
      <c r="C26" s="122"/>
      <c r="D26" s="112"/>
      <c r="E26" s="112"/>
      <c r="F26" s="122"/>
      <c r="G26" s="641"/>
      <c r="H26" s="122"/>
      <c r="I26" s="493"/>
      <c r="J26" s="642"/>
      <c r="K26" s="643"/>
      <c r="L26" s="493"/>
      <c r="M26" s="643"/>
      <c r="N26" s="170"/>
      <c r="O26" s="170"/>
      <c r="P26" s="493"/>
      <c r="Q26" s="493"/>
      <c r="R26" s="493"/>
      <c r="S26" s="493"/>
      <c r="T26" s="644"/>
      <c r="U26" s="634"/>
    </row>
    <row r="27" spans="1:22" x14ac:dyDescent="0.35">
      <c r="A27" s="1021"/>
      <c r="B27" s="176">
        <v>6</v>
      </c>
      <c r="C27" s="122"/>
      <c r="D27" s="112"/>
      <c r="E27" s="112"/>
      <c r="F27" s="122"/>
      <c r="G27" s="641"/>
      <c r="H27" s="122"/>
      <c r="I27" s="493"/>
      <c r="J27" s="642"/>
      <c r="K27" s="643"/>
      <c r="L27" s="493"/>
      <c r="M27" s="643"/>
      <c r="N27" s="170"/>
      <c r="O27" s="170"/>
      <c r="P27" s="493"/>
      <c r="Q27" s="493"/>
      <c r="R27" s="493"/>
      <c r="S27" s="493"/>
      <c r="T27" s="644"/>
      <c r="U27" s="634"/>
    </row>
    <row r="28" spans="1:22" x14ac:dyDescent="0.35">
      <c r="A28" s="1021"/>
      <c r="B28" s="176">
        <v>7</v>
      </c>
      <c r="C28" s="122"/>
      <c r="D28" s="112"/>
      <c r="E28" s="112"/>
      <c r="F28" s="122"/>
      <c r="G28" s="641"/>
      <c r="H28" s="122"/>
      <c r="I28" s="493"/>
      <c r="J28" s="642"/>
      <c r="K28" s="643"/>
      <c r="L28" s="493"/>
      <c r="M28" s="643"/>
      <c r="N28" s="170"/>
      <c r="O28" s="170"/>
      <c r="P28" s="493"/>
      <c r="Q28" s="493"/>
      <c r="R28" s="493"/>
      <c r="S28" s="493"/>
      <c r="T28" s="644"/>
      <c r="U28" s="634"/>
    </row>
    <row r="29" spans="1:22" x14ac:dyDescent="0.35">
      <c r="A29" s="1021"/>
      <c r="B29" s="176">
        <v>8</v>
      </c>
      <c r="C29" s="122"/>
      <c r="D29" s="112"/>
      <c r="E29" s="112"/>
      <c r="F29" s="122"/>
      <c r="G29" s="641"/>
      <c r="H29" s="122"/>
      <c r="I29" s="493"/>
      <c r="J29" s="642"/>
      <c r="K29" s="643"/>
      <c r="L29" s="493"/>
      <c r="M29" s="643"/>
      <c r="N29" s="170"/>
      <c r="O29" s="170"/>
      <c r="P29" s="493"/>
      <c r="Q29" s="493"/>
      <c r="R29" s="493"/>
      <c r="S29" s="493"/>
      <c r="T29" s="644"/>
      <c r="U29" s="634"/>
    </row>
    <row r="30" spans="1:22" x14ac:dyDescent="0.35">
      <c r="A30" s="1021"/>
      <c r="B30" s="176">
        <v>9</v>
      </c>
      <c r="C30" s="122"/>
      <c r="D30" s="112"/>
      <c r="E30" s="112"/>
      <c r="F30" s="122"/>
      <c r="G30" s="641"/>
      <c r="H30" s="122"/>
      <c r="I30" s="493"/>
      <c r="J30" s="642"/>
      <c r="K30" s="643"/>
      <c r="L30" s="493"/>
      <c r="M30" s="643"/>
      <c r="N30" s="170"/>
      <c r="O30" s="170"/>
      <c r="P30" s="493"/>
      <c r="Q30" s="493"/>
      <c r="R30" s="493"/>
      <c r="S30" s="493"/>
      <c r="T30" s="644"/>
      <c r="U30" s="634"/>
    </row>
    <row r="31" spans="1:22" ht="15" thickBot="1" x14ac:dyDescent="0.4">
      <c r="A31" s="1022"/>
      <c r="B31" s="177">
        <v>10</v>
      </c>
      <c r="C31" s="151"/>
      <c r="D31" s="149"/>
      <c r="E31" s="149"/>
      <c r="F31" s="151"/>
      <c r="G31" s="645"/>
      <c r="H31" s="151"/>
      <c r="I31" s="494"/>
      <c r="J31" s="646"/>
      <c r="K31" s="647"/>
      <c r="L31" s="494"/>
      <c r="M31" s="647"/>
      <c r="N31" s="171"/>
      <c r="O31" s="171"/>
      <c r="P31" s="494"/>
      <c r="Q31" s="494"/>
      <c r="R31" s="494"/>
      <c r="S31" s="494"/>
      <c r="T31" s="648"/>
      <c r="U31" s="634"/>
    </row>
    <row r="32" spans="1:22" ht="25" thickBot="1" x14ac:dyDescent="0.4">
      <c r="A32" s="157"/>
      <c r="B32" s="113"/>
      <c r="C32" s="113"/>
      <c r="D32" s="113"/>
      <c r="E32" s="597" t="s">
        <v>388</v>
      </c>
      <c r="F32" s="598">
        <f>COUNTA(F22:F31)</f>
        <v>0</v>
      </c>
      <c r="G32" s="599">
        <f>COUNTA(G22:G31)</f>
        <v>0</v>
      </c>
      <c r="H32" s="649"/>
      <c r="I32" s="649"/>
      <c r="J32" s="597" t="s">
        <v>627</v>
      </c>
      <c r="K32" s="599">
        <f>COUNTIF(K22:K31,"&lt;=31/12/2024")</f>
        <v>0</v>
      </c>
      <c r="L32" s="649"/>
      <c r="M32" s="155" t="s">
        <v>428</v>
      </c>
      <c r="N32" s="168">
        <f>SUM(N22:N31)</f>
        <v>0</v>
      </c>
      <c r="O32" s="169">
        <f>SUM(O22:O31)</f>
        <v>0</v>
      </c>
      <c r="P32" s="113"/>
      <c r="R32" s="113"/>
      <c r="S32" s="113"/>
      <c r="T32" s="650"/>
      <c r="U32" s="651"/>
      <c r="V32" s="650"/>
    </row>
    <row r="33" spans="1:21" ht="15" thickBot="1" x14ac:dyDescent="0.4">
      <c r="A33" s="652"/>
      <c r="B33" s="653"/>
      <c r="C33" s="459"/>
      <c r="D33" s="459"/>
      <c r="E33" s="459"/>
      <c r="F33" s="653"/>
      <c r="G33" s="459"/>
      <c r="H33" s="459"/>
      <c r="I33" s="653"/>
      <c r="J33" s="653"/>
      <c r="K33" s="459"/>
      <c r="L33" s="459"/>
      <c r="M33" s="459"/>
      <c r="N33" s="459"/>
      <c r="O33" s="459"/>
      <c r="P33" s="459"/>
      <c r="Q33" s="459"/>
      <c r="R33" s="459"/>
      <c r="S33" s="654"/>
      <c r="T33" s="459"/>
      <c r="U33" s="655"/>
    </row>
    <row r="34" spans="1:21" ht="15" thickBot="1" x14ac:dyDescent="0.4">
      <c r="A34" s="629"/>
      <c r="B34" s="630"/>
      <c r="C34" s="631"/>
      <c r="D34" s="631"/>
      <c r="E34" s="631"/>
      <c r="F34" s="630"/>
      <c r="G34" s="631"/>
      <c r="H34" s="631"/>
      <c r="I34" s="630"/>
      <c r="J34" s="630"/>
      <c r="K34" s="631"/>
      <c r="L34" s="631"/>
      <c r="M34" s="631"/>
      <c r="N34" s="631"/>
      <c r="O34" s="631"/>
      <c r="P34" s="631"/>
      <c r="Q34" s="631"/>
      <c r="R34" s="631"/>
      <c r="S34" s="631"/>
      <c r="T34" s="631"/>
      <c r="U34" s="632"/>
    </row>
    <row r="35" spans="1:21" ht="27.5" thickBot="1" x14ac:dyDescent="0.4">
      <c r="A35" s="185" t="s">
        <v>9</v>
      </c>
      <c r="B35" s="1023" t="s">
        <v>654</v>
      </c>
      <c r="C35" s="1024"/>
      <c r="E35" s="1025" t="s">
        <v>389</v>
      </c>
      <c r="F35" s="1026"/>
      <c r="G35" s="1027">
        <f>VLOOKUP(B35,'EXTRAUrbano.Piano inv. forn '!$D$40:$AB$69,3,FALSE)</f>
        <v>0</v>
      </c>
      <c r="H35" s="1028"/>
      <c r="I35" s="102"/>
      <c r="J35" s="1025" t="s">
        <v>390</v>
      </c>
      <c r="K35" s="1026"/>
      <c r="L35" s="1027">
        <f>VLOOKUP(B35,'EXTRAUrbano.Piano inv. forn '!$D$40:$AB$69,4,FALSE)</f>
        <v>0</v>
      </c>
      <c r="M35" s="1028"/>
      <c r="O35" s="191" t="s">
        <v>391</v>
      </c>
      <c r="P35" s="633"/>
      <c r="R35" s="192" t="s">
        <v>392</v>
      </c>
      <c r="S35" s="1029"/>
      <c r="T35" s="1030"/>
      <c r="U35" s="634"/>
    </row>
    <row r="36" spans="1:21" ht="15" thickBot="1" x14ac:dyDescent="0.4">
      <c r="A36" s="157"/>
      <c r="B36" s="114"/>
      <c r="C36" s="114"/>
      <c r="E36" s="115"/>
      <c r="F36" s="115"/>
      <c r="G36" s="116"/>
      <c r="H36" s="116"/>
      <c r="I36" s="102"/>
      <c r="J36" s="115"/>
      <c r="K36" s="115"/>
      <c r="L36" s="116"/>
      <c r="M36" s="116"/>
      <c r="O36" s="117"/>
      <c r="R36" s="113"/>
      <c r="S36" s="605"/>
      <c r="U36" s="158"/>
    </row>
    <row r="37" spans="1:21" ht="28.5" customHeight="1" thickBot="1" x14ac:dyDescent="0.4">
      <c r="A37" s="1031" t="s">
        <v>393</v>
      </c>
      <c r="B37" s="1032"/>
      <c r="C37" s="1032"/>
      <c r="D37" s="1033"/>
      <c r="E37" s="1034">
        <f>VLOOKUP(B35,'EXTRAUrbano.Piano inv. forn '!$D$40:$AB$69,17,FALSE)</f>
        <v>0</v>
      </c>
      <c r="F37" s="1035"/>
      <c r="G37" s="1035"/>
      <c r="H37" s="1036"/>
      <c r="I37" s="102"/>
      <c r="J37" s="1037" t="s">
        <v>394</v>
      </c>
      <c r="K37" s="1038"/>
      <c r="L37" s="1034">
        <f>VLOOKUP(B35,'EXTRAUrbano.Piano inv. forn '!$D$40:$AB$69,19,FALSE)</f>
        <v>0</v>
      </c>
      <c r="M37" s="1036"/>
      <c r="N37" s="141"/>
      <c r="O37" s="190" t="s">
        <v>395</v>
      </c>
      <c r="P37" s="163">
        <f>L37+E37</f>
        <v>0</v>
      </c>
      <c r="R37" s="192" t="s">
        <v>396</v>
      </c>
      <c r="S37" s="1029"/>
      <c r="T37" s="1030"/>
      <c r="U37" s="158"/>
    </row>
    <row r="38" spans="1:21" ht="15" thickBot="1" x14ac:dyDescent="0.4">
      <c r="A38" s="157"/>
      <c r="U38" s="634"/>
    </row>
    <row r="39" spans="1:21" ht="79.5" customHeight="1" x14ac:dyDescent="0.35">
      <c r="A39" s="1017" t="s">
        <v>397</v>
      </c>
      <c r="B39" s="1019" t="s">
        <v>398</v>
      </c>
      <c r="C39" s="1019" t="s">
        <v>399</v>
      </c>
      <c r="D39" s="186" t="s">
        <v>400</v>
      </c>
      <c r="E39" s="625" t="s">
        <v>401</v>
      </c>
      <c r="F39" s="186" t="s">
        <v>402</v>
      </c>
      <c r="G39" s="186" t="s">
        <v>403</v>
      </c>
      <c r="H39" s="187" t="s">
        <v>347</v>
      </c>
      <c r="I39" s="187" t="s">
        <v>404</v>
      </c>
      <c r="J39" s="187" t="s">
        <v>405</v>
      </c>
      <c r="K39" s="187" t="s">
        <v>406</v>
      </c>
      <c r="L39" s="187" t="s">
        <v>407</v>
      </c>
      <c r="M39" s="187" t="s">
        <v>408</v>
      </c>
      <c r="N39" s="187" t="s">
        <v>409</v>
      </c>
      <c r="O39" s="187" t="s">
        <v>410</v>
      </c>
      <c r="P39" s="187" t="s">
        <v>411</v>
      </c>
      <c r="Q39" s="187" t="s">
        <v>412</v>
      </c>
      <c r="R39" s="187" t="s">
        <v>413</v>
      </c>
      <c r="S39" s="187" t="s">
        <v>414</v>
      </c>
      <c r="T39" s="188" t="s">
        <v>415</v>
      </c>
      <c r="U39" s="635"/>
    </row>
    <row r="40" spans="1:21" ht="24.5" thickBot="1" x14ac:dyDescent="0.4">
      <c r="A40" s="1018"/>
      <c r="B40" s="1020"/>
      <c r="C40" s="1020"/>
      <c r="D40" s="189" t="s">
        <v>416</v>
      </c>
      <c r="E40" s="189" t="s">
        <v>432</v>
      </c>
      <c r="F40" s="189" t="s">
        <v>418</v>
      </c>
      <c r="G40" s="189" t="s">
        <v>418</v>
      </c>
      <c r="H40" s="189" t="s">
        <v>32</v>
      </c>
      <c r="I40" s="189" t="s">
        <v>433</v>
      </c>
      <c r="J40" s="189" t="s">
        <v>420</v>
      </c>
      <c r="K40" s="189" t="s">
        <v>421</v>
      </c>
      <c r="L40" s="189" t="s">
        <v>422</v>
      </c>
      <c r="M40" s="189" t="s">
        <v>421</v>
      </c>
      <c r="N40" s="189" t="s">
        <v>423</v>
      </c>
      <c r="O40" s="189" t="s">
        <v>387</v>
      </c>
      <c r="P40" s="189" t="s">
        <v>424</v>
      </c>
      <c r="Q40" s="189" t="s">
        <v>425</v>
      </c>
      <c r="R40" s="189" t="s">
        <v>426</v>
      </c>
      <c r="S40" s="189" t="s">
        <v>426</v>
      </c>
      <c r="T40" s="636"/>
      <c r="U40" s="635"/>
    </row>
    <row r="41" spans="1:21" x14ac:dyDescent="0.35">
      <c r="A41" s="1021" t="str">
        <f>B35</f>
        <v>Extra-urb.m.29</v>
      </c>
      <c r="B41" s="175">
        <v>1</v>
      </c>
      <c r="C41" s="213"/>
      <c r="D41" s="125"/>
      <c r="E41" s="125" t="s">
        <v>432</v>
      </c>
      <c r="F41" s="213"/>
      <c r="G41" s="637"/>
      <c r="H41" s="127" t="s">
        <v>434</v>
      </c>
      <c r="I41" s="492"/>
      <c r="J41" s="638"/>
      <c r="K41" s="639"/>
      <c r="L41" s="492"/>
      <c r="M41" s="639"/>
      <c r="N41" s="179"/>
      <c r="O41" s="179"/>
      <c r="P41" s="492"/>
      <c r="Q41" s="492"/>
      <c r="R41" s="492"/>
      <c r="S41" s="492"/>
      <c r="T41" s="640"/>
      <c r="U41" s="634"/>
    </row>
    <row r="42" spans="1:21" x14ac:dyDescent="0.35">
      <c r="A42" s="1021"/>
      <c r="B42" s="176">
        <v>2</v>
      </c>
      <c r="C42" s="122"/>
      <c r="D42" s="112"/>
      <c r="E42" s="112"/>
      <c r="F42" s="122"/>
      <c r="G42" s="641"/>
      <c r="H42" s="122"/>
      <c r="I42" s="493"/>
      <c r="J42" s="642"/>
      <c r="K42" s="643"/>
      <c r="L42" s="493"/>
      <c r="M42" s="643"/>
      <c r="N42" s="170"/>
      <c r="O42" s="170"/>
      <c r="P42" s="493"/>
      <c r="Q42" s="493" t="s">
        <v>427</v>
      </c>
      <c r="R42" s="493"/>
      <c r="S42" s="493"/>
      <c r="T42" s="644"/>
      <c r="U42" s="634"/>
    </row>
    <row r="43" spans="1:21" x14ac:dyDescent="0.35">
      <c r="A43" s="1021"/>
      <c r="B43" s="176">
        <v>3</v>
      </c>
      <c r="C43" s="122"/>
      <c r="D43" s="112"/>
      <c r="E43" s="112" t="s">
        <v>432</v>
      </c>
      <c r="F43" s="122"/>
      <c r="G43" s="641"/>
      <c r="H43" s="122" t="s">
        <v>435</v>
      </c>
      <c r="I43" s="493"/>
      <c r="J43" s="642"/>
      <c r="K43" s="643"/>
      <c r="L43" s="493"/>
      <c r="M43" s="643"/>
      <c r="N43" s="170"/>
      <c r="O43" s="170"/>
      <c r="P43" s="493"/>
      <c r="Q43" s="493"/>
      <c r="R43" s="493"/>
      <c r="S43" s="493"/>
      <c r="T43" s="644"/>
      <c r="U43" s="634"/>
    </row>
    <row r="44" spans="1:21" x14ac:dyDescent="0.35">
      <c r="A44" s="1021"/>
      <c r="B44" s="176">
        <v>4</v>
      </c>
      <c r="C44" s="122"/>
      <c r="D44" s="112"/>
      <c r="E44" s="112"/>
      <c r="F44" s="122"/>
      <c r="G44" s="641"/>
      <c r="H44" s="122"/>
      <c r="I44" s="493"/>
      <c r="J44" s="642"/>
      <c r="K44" s="643"/>
      <c r="L44" s="493"/>
      <c r="M44" s="643"/>
      <c r="N44" s="170"/>
      <c r="O44" s="170"/>
      <c r="P44" s="493"/>
      <c r="Q44" s="493"/>
      <c r="R44" s="493"/>
      <c r="S44" s="493"/>
      <c r="T44" s="644"/>
      <c r="U44" s="634"/>
    </row>
    <row r="45" spans="1:21" x14ac:dyDescent="0.35">
      <c r="A45" s="1021"/>
      <c r="B45" s="176">
        <v>5</v>
      </c>
      <c r="C45" s="122"/>
      <c r="D45" s="112"/>
      <c r="E45" s="112"/>
      <c r="F45" s="122"/>
      <c r="G45" s="641"/>
      <c r="H45" s="122" t="s">
        <v>434</v>
      </c>
      <c r="I45" s="493"/>
      <c r="J45" s="642"/>
      <c r="K45" s="643"/>
      <c r="L45" s="493"/>
      <c r="M45" s="643"/>
      <c r="N45" s="170"/>
      <c r="O45" s="170"/>
      <c r="P45" s="493"/>
      <c r="Q45" s="493"/>
      <c r="R45" s="493"/>
      <c r="S45" s="493"/>
      <c r="T45" s="644"/>
      <c r="U45" s="634"/>
    </row>
    <row r="46" spans="1:21" x14ac:dyDescent="0.35">
      <c r="A46" s="1021"/>
      <c r="B46" s="176">
        <v>6</v>
      </c>
      <c r="C46" s="122"/>
      <c r="D46" s="112"/>
      <c r="E46" s="112"/>
      <c r="F46" s="122"/>
      <c r="G46" s="641"/>
      <c r="H46" s="122"/>
      <c r="I46" s="493"/>
      <c r="J46" s="642"/>
      <c r="K46" s="643"/>
      <c r="L46" s="493"/>
      <c r="M46" s="643"/>
      <c r="N46" s="170"/>
      <c r="O46" s="170"/>
      <c r="P46" s="493"/>
      <c r="Q46" s="493"/>
      <c r="R46" s="493"/>
      <c r="S46" s="493"/>
      <c r="T46" s="644"/>
      <c r="U46" s="634"/>
    </row>
    <row r="47" spans="1:21" x14ac:dyDescent="0.35">
      <c r="A47" s="1021"/>
      <c r="B47" s="176">
        <v>7</v>
      </c>
      <c r="C47" s="122"/>
      <c r="D47" s="112"/>
      <c r="E47" s="112"/>
      <c r="F47" s="122"/>
      <c r="G47" s="641"/>
      <c r="H47" s="122"/>
      <c r="I47" s="493"/>
      <c r="J47" s="642"/>
      <c r="K47" s="643"/>
      <c r="L47" s="493"/>
      <c r="M47" s="643"/>
      <c r="N47" s="170"/>
      <c r="O47" s="170"/>
      <c r="P47" s="493"/>
      <c r="Q47" s="493"/>
      <c r="R47" s="493"/>
      <c r="S47" s="493"/>
      <c r="T47" s="644"/>
      <c r="U47" s="634"/>
    </row>
    <row r="48" spans="1:21" x14ac:dyDescent="0.35">
      <c r="A48" s="1021"/>
      <c r="B48" s="176">
        <v>8</v>
      </c>
      <c r="C48" s="122"/>
      <c r="D48" s="112"/>
      <c r="E48" s="112"/>
      <c r="F48" s="122"/>
      <c r="G48" s="641"/>
      <c r="H48" s="122"/>
      <c r="I48" s="493"/>
      <c r="J48" s="642"/>
      <c r="K48" s="643"/>
      <c r="L48" s="493"/>
      <c r="M48" s="643"/>
      <c r="N48" s="170"/>
      <c r="O48" s="170"/>
      <c r="P48" s="493"/>
      <c r="Q48" s="493"/>
      <c r="R48" s="493"/>
      <c r="S48" s="493"/>
      <c r="T48" s="644"/>
      <c r="U48" s="634"/>
    </row>
    <row r="49" spans="1:21" x14ac:dyDescent="0.35">
      <c r="A49" s="1021"/>
      <c r="B49" s="176">
        <v>9</v>
      </c>
      <c r="C49" s="122"/>
      <c r="D49" s="112"/>
      <c r="E49" s="112"/>
      <c r="F49" s="122"/>
      <c r="G49" s="641"/>
      <c r="H49" s="122"/>
      <c r="I49" s="493"/>
      <c r="J49" s="642"/>
      <c r="K49" s="643"/>
      <c r="L49" s="493"/>
      <c r="M49" s="643"/>
      <c r="N49" s="170"/>
      <c r="O49" s="170"/>
      <c r="P49" s="493"/>
      <c r="Q49" s="493"/>
      <c r="R49" s="493"/>
      <c r="S49" s="493"/>
      <c r="T49" s="644"/>
      <c r="U49" s="634"/>
    </row>
    <row r="50" spans="1:21" ht="15" thickBot="1" x14ac:dyDescent="0.4">
      <c r="A50" s="1022"/>
      <c r="B50" s="177">
        <v>10</v>
      </c>
      <c r="C50" s="151"/>
      <c r="D50" s="149"/>
      <c r="E50" s="149"/>
      <c r="F50" s="151"/>
      <c r="G50" s="645"/>
      <c r="H50" s="151"/>
      <c r="I50" s="494"/>
      <c r="J50" s="646"/>
      <c r="K50" s="647"/>
      <c r="L50" s="494"/>
      <c r="M50" s="647"/>
      <c r="N50" s="171"/>
      <c r="O50" s="171"/>
      <c r="P50" s="494"/>
      <c r="Q50" s="494"/>
      <c r="R50" s="494"/>
      <c r="S50" s="494"/>
      <c r="T50" s="648"/>
      <c r="U50" s="634"/>
    </row>
    <row r="51" spans="1:21" ht="25" thickBot="1" x14ac:dyDescent="0.4">
      <c r="A51" s="157"/>
      <c r="B51" s="113"/>
      <c r="C51" s="113"/>
      <c r="D51" s="113"/>
      <c r="E51" s="597" t="s">
        <v>388</v>
      </c>
      <c r="F51" s="598">
        <f>COUNTA(F41:F50)</f>
        <v>0</v>
      </c>
      <c r="G51" s="599">
        <f>COUNTA(G41:G50)</f>
        <v>0</v>
      </c>
      <c r="H51" s="649"/>
      <c r="I51" s="649"/>
      <c r="J51" s="597" t="s">
        <v>627</v>
      </c>
      <c r="K51" s="599">
        <f>COUNTIF(K41:K50,"&lt;=31/12/2024")</f>
        <v>0</v>
      </c>
      <c r="L51" s="649"/>
      <c r="M51" s="373" t="s">
        <v>428</v>
      </c>
      <c r="N51" s="374">
        <f>SUM(N41:N50)</f>
        <v>0</v>
      </c>
      <c r="O51" s="375">
        <f>SUM(O41:O50)</f>
        <v>0</v>
      </c>
      <c r="P51" s="113"/>
      <c r="R51" s="113"/>
      <c r="S51" s="113"/>
      <c r="T51" s="650"/>
      <c r="U51" s="651"/>
    </row>
    <row r="52" spans="1:21" ht="15" thickBot="1" x14ac:dyDescent="0.4">
      <c r="A52" s="652"/>
      <c r="B52" s="653"/>
      <c r="C52" s="459"/>
      <c r="D52" s="459"/>
      <c r="E52" s="459"/>
      <c r="F52" s="653"/>
      <c r="G52" s="459"/>
      <c r="H52" s="459"/>
      <c r="I52" s="653"/>
      <c r="J52" s="653"/>
      <c r="K52" s="459"/>
      <c r="L52" s="459"/>
      <c r="M52" s="459"/>
      <c r="N52" s="459"/>
      <c r="O52" s="459"/>
      <c r="P52" s="459"/>
      <c r="Q52" s="459"/>
      <c r="R52" s="459"/>
      <c r="S52" s="654"/>
      <c r="T52" s="459"/>
      <c r="U52" s="655"/>
    </row>
    <row r="53" spans="1:21" ht="15" thickBot="1" x14ac:dyDescent="0.4">
      <c r="A53" s="629"/>
      <c r="B53" s="630"/>
      <c r="C53" s="631"/>
      <c r="D53" s="631"/>
      <c r="E53" s="631"/>
      <c r="F53" s="630"/>
      <c r="G53" s="631"/>
      <c r="H53" s="631"/>
      <c r="I53" s="630"/>
      <c r="J53" s="630"/>
      <c r="K53" s="631"/>
      <c r="L53" s="631"/>
      <c r="M53" s="631"/>
      <c r="N53" s="631"/>
      <c r="O53" s="631"/>
      <c r="P53" s="631"/>
      <c r="Q53" s="631"/>
      <c r="R53" s="631"/>
      <c r="S53" s="631"/>
      <c r="T53" s="631"/>
      <c r="U53" s="632"/>
    </row>
    <row r="54" spans="1:21" ht="27.5" thickBot="1" x14ac:dyDescent="0.4">
      <c r="A54" s="185" t="s">
        <v>9</v>
      </c>
      <c r="B54" s="1023" t="s">
        <v>105</v>
      </c>
      <c r="C54" s="1024"/>
      <c r="E54" s="1025" t="s">
        <v>389</v>
      </c>
      <c r="F54" s="1026"/>
      <c r="G54" s="1027">
        <f>VLOOKUP(B54,'EXTRAUrbano.Piano inv. forn '!$D$40:$AB$69,3,FALSE)</f>
        <v>0</v>
      </c>
      <c r="H54" s="1028"/>
      <c r="I54" s="102"/>
      <c r="J54" s="1025" t="s">
        <v>390</v>
      </c>
      <c r="K54" s="1026"/>
      <c r="L54" s="1027">
        <f>VLOOKUP(B54,'EXTRAUrbano.Piano inv. forn '!$D$40:$AB$69,4,FALSE)</f>
        <v>0</v>
      </c>
      <c r="M54" s="1028"/>
      <c r="O54" s="191" t="s">
        <v>391</v>
      </c>
      <c r="P54" s="633"/>
      <c r="R54" s="192" t="s">
        <v>392</v>
      </c>
      <c r="S54" s="1029"/>
      <c r="T54" s="1030"/>
      <c r="U54" s="634"/>
    </row>
    <row r="55" spans="1:21" ht="15" thickBot="1" x14ac:dyDescent="0.4">
      <c r="A55" s="157"/>
      <c r="B55" s="114"/>
      <c r="C55" s="114"/>
      <c r="E55" s="115"/>
      <c r="F55" s="115"/>
      <c r="G55" s="116"/>
      <c r="H55" s="116"/>
      <c r="I55" s="102"/>
      <c r="J55" s="115"/>
      <c r="K55" s="115"/>
      <c r="L55" s="116"/>
      <c r="M55" s="116"/>
      <c r="O55" s="117"/>
      <c r="R55" s="113"/>
      <c r="S55" s="605"/>
      <c r="U55" s="158"/>
    </row>
    <row r="56" spans="1:21" ht="28.5" customHeight="1" thickBot="1" x14ac:dyDescent="0.4">
      <c r="A56" s="1031" t="s">
        <v>393</v>
      </c>
      <c r="B56" s="1032"/>
      <c r="C56" s="1032"/>
      <c r="D56" s="1033"/>
      <c r="E56" s="1034">
        <f>VLOOKUP(B54,'EXTRAUrbano.Piano inv. forn '!$D$40:$AB$69,17,FALSE)</f>
        <v>0</v>
      </c>
      <c r="F56" s="1035"/>
      <c r="G56" s="1035"/>
      <c r="H56" s="1036"/>
      <c r="I56" s="102"/>
      <c r="J56" s="1037" t="s">
        <v>394</v>
      </c>
      <c r="K56" s="1038"/>
      <c r="L56" s="1034">
        <f>VLOOKUP(B54,'EXTRAUrbano.Piano inv. forn '!$D$40:$AB$69,19,FALSE)</f>
        <v>0</v>
      </c>
      <c r="M56" s="1036"/>
      <c r="N56" s="141"/>
      <c r="O56" s="190" t="s">
        <v>395</v>
      </c>
      <c r="P56" s="163">
        <f>L56+E56</f>
        <v>0</v>
      </c>
      <c r="R56" s="192" t="s">
        <v>396</v>
      </c>
      <c r="S56" s="1029"/>
      <c r="T56" s="1030"/>
      <c r="U56" s="158"/>
    </row>
    <row r="57" spans="1:21" ht="15" thickBot="1" x14ac:dyDescent="0.4">
      <c r="A57" s="157"/>
      <c r="U57" s="634"/>
    </row>
    <row r="58" spans="1:21" ht="58" x14ac:dyDescent="0.35">
      <c r="A58" s="1017" t="s">
        <v>397</v>
      </c>
      <c r="B58" s="1019" t="s">
        <v>398</v>
      </c>
      <c r="C58" s="1019" t="s">
        <v>399</v>
      </c>
      <c r="D58" s="186" t="s">
        <v>400</v>
      </c>
      <c r="E58" s="625" t="s">
        <v>401</v>
      </c>
      <c r="F58" s="186" t="s">
        <v>402</v>
      </c>
      <c r="G58" s="186" t="s">
        <v>403</v>
      </c>
      <c r="H58" s="187" t="s">
        <v>347</v>
      </c>
      <c r="I58" s="187" t="s">
        <v>404</v>
      </c>
      <c r="J58" s="187" t="s">
        <v>405</v>
      </c>
      <c r="K58" s="187" t="s">
        <v>406</v>
      </c>
      <c r="L58" s="187" t="s">
        <v>407</v>
      </c>
      <c r="M58" s="187" t="s">
        <v>408</v>
      </c>
      <c r="N58" s="187" t="s">
        <v>409</v>
      </c>
      <c r="O58" s="187" t="s">
        <v>410</v>
      </c>
      <c r="P58" s="187" t="s">
        <v>411</v>
      </c>
      <c r="Q58" s="187" t="s">
        <v>412</v>
      </c>
      <c r="R58" s="187" t="s">
        <v>413</v>
      </c>
      <c r="S58" s="187" t="s">
        <v>414</v>
      </c>
      <c r="T58" s="188" t="s">
        <v>415</v>
      </c>
      <c r="U58" s="635"/>
    </row>
    <row r="59" spans="1:21" ht="24.5" thickBot="1" x14ac:dyDescent="0.4">
      <c r="A59" s="1018"/>
      <c r="B59" s="1020"/>
      <c r="C59" s="1020"/>
      <c r="D59" s="189" t="s">
        <v>416</v>
      </c>
      <c r="E59" s="189" t="s">
        <v>432</v>
      </c>
      <c r="F59" s="189" t="s">
        <v>418</v>
      </c>
      <c r="G59" s="189" t="s">
        <v>418</v>
      </c>
      <c r="H59" s="189" t="s">
        <v>32</v>
      </c>
      <c r="I59" s="189" t="s">
        <v>433</v>
      </c>
      <c r="J59" s="189" t="s">
        <v>420</v>
      </c>
      <c r="K59" s="189" t="s">
        <v>421</v>
      </c>
      <c r="L59" s="189" t="s">
        <v>422</v>
      </c>
      <c r="M59" s="189" t="s">
        <v>421</v>
      </c>
      <c r="N59" s="189" t="s">
        <v>423</v>
      </c>
      <c r="O59" s="189" t="s">
        <v>387</v>
      </c>
      <c r="P59" s="189" t="s">
        <v>424</v>
      </c>
      <c r="Q59" s="189" t="s">
        <v>425</v>
      </c>
      <c r="R59" s="189" t="s">
        <v>426</v>
      </c>
      <c r="S59" s="189" t="s">
        <v>426</v>
      </c>
      <c r="T59" s="636"/>
      <c r="U59" s="635"/>
    </row>
    <row r="60" spans="1:21" x14ac:dyDescent="0.35">
      <c r="A60" s="1021" t="str">
        <f>B54</f>
        <v>Extra-urb.m.1</v>
      </c>
      <c r="B60" s="175">
        <v>1</v>
      </c>
      <c r="C60" s="213"/>
      <c r="D60" s="125"/>
      <c r="E60" s="125"/>
      <c r="F60" s="213"/>
      <c r="G60" s="637"/>
      <c r="H60" s="127"/>
      <c r="I60" s="492"/>
      <c r="J60" s="638"/>
      <c r="K60" s="639"/>
      <c r="L60" s="492"/>
      <c r="M60" s="639"/>
      <c r="N60" s="179"/>
      <c r="O60" s="179"/>
      <c r="P60" s="492"/>
      <c r="Q60" s="492"/>
      <c r="R60" s="492"/>
      <c r="S60" s="492"/>
      <c r="T60" s="640"/>
      <c r="U60" s="634"/>
    </row>
    <row r="61" spans="1:21" x14ac:dyDescent="0.35">
      <c r="A61" s="1021"/>
      <c r="B61" s="176">
        <v>2</v>
      </c>
      <c r="C61" s="122"/>
      <c r="D61" s="112"/>
      <c r="E61" s="112"/>
      <c r="F61" s="122"/>
      <c r="G61" s="641"/>
      <c r="H61" s="122"/>
      <c r="I61" s="493"/>
      <c r="J61" s="642"/>
      <c r="K61" s="643"/>
      <c r="L61" s="493"/>
      <c r="M61" s="643"/>
      <c r="N61" s="170"/>
      <c r="O61" s="170"/>
      <c r="P61" s="493"/>
      <c r="Q61" s="493" t="s">
        <v>427</v>
      </c>
      <c r="R61" s="493"/>
      <c r="S61" s="493"/>
      <c r="T61" s="644"/>
      <c r="U61" s="634"/>
    </row>
    <row r="62" spans="1:21" x14ac:dyDescent="0.35">
      <c r="A62" s="1021"/>
      <c r="B62" s="176">
        <v>3</v>
      </c>
      <c r="C62" s="122"/>
      <c r="D62" s="112"/>
      <c r="E62" s="112"/>
      <c r="F62" s="122"/>
      <c r="G62" s="641"/>
      <c r="H62" s="122"/>
      <c r="I62" s="493"/>
      <c r="J62" s="642"/>
      <c r="K62" s="643"/>
      <c r="L62" s="493"/>
      <c r="M62" s="643"/>
      <c r="N62" s="170"/>
      <c r="O62" s="170"/>
      <c r="P62" s="493"/>
      <c r="Q62" s="493"/>
      <c r="R62" s="493"/>
      <c r="S62" s="493"/>
      <c r="T62" s="644"/>
      <c r="U62" s="634"/>
    </row>
    <row r="63" spans="1:21" x14ac:dyDescent="0.35">
      <c r="A63" s="1021"/>
      <c r="B63" s="176">
        <v>4</v>
      </c>
      <c r="C63" s="122"/>
      <c r="D63" s="112"/>
      <c r="E63" s="112"/>
      <c r="F63" s="122"/>
      <c r="G63" s="641"/>
      <c r="H63" s="122"/>
      <c r="I63" s="493"/>
      <c r="J63" s="642"/>
      <c r="K63" s="643"/>
      <c r="L63" s="493"/>
      <c r="M63" s="643"/>
      <c r="N63" s="170"/>
      <c r="O63" s="170"/>
      <c r="P63" s="493"/>
      <c r="Q63" s="493"/>
      <c r="R63" s="493"/>
      <c r="S63" s="493"/>
      <c r="T63" s="644"/>
      <c r="U63" s="634"/>
    </row>
    <row r="64" spans="1:21" x14ac:dyDescent="0.35">
      <c r="A64" s="1021"/>
      <c r="B64" s="176">
        <v>5</v>
      </c>
      <c r="C64" s="122"/>
      <c r="D64" s="112"/>
      <c r="E64" s="112"/>
      <c r="F64" s="122"/>
      <c r="G64" s="641"/>
      <c r="H64" s="122"/>
      <c r="I64" s="493"/>
      <c r="J64" s="642"/>
      <c r="K64" s="643"/>
      <c r="L64" s="493"/>
      <c r="M64" s="643"/>
      <c r="N64" s="170"/>
      <c r="O64" s="170"/>
      <c r="P64" s="493"/>
      <c r="Q64" s="493"/>
      <c r="R64" s="493"/>
      <c r="S64" s="493"/>
      <c r="T64" s="644"/>
      <c r="U64" s="634"/>
    </row>
    <row r="65" spans="1:21" x14ac:dyDescent="0.35">
      <c r="A65" s="1021"/>
      <c r="B65" s="176">
        <v>6</v>
      </c>
      <c r="C65" s="122"/>
      <c r="D65" s="112"/>
      <c r="E65" s="112"/>
      <c r="F65" s="122"/>
      <c r="G65" s="641"/>
      <c r="H65" s="122"/>
      <c r="I65" s="493"/>
      <c r="J65" s="642"/>
      <c r="K65" s="643"/>
      <c r="L65" s="493"/>
      <c r="M65" s="643"/>
      <c r="N65" s="170"/>
      <c r="O65" s="170"/>
      <c r="P65" s="493"/>
      <c r="Q65" s="493"/>
      <c r="R65" s="493"/>
      <c r="S65" s="493"/>
      <c r="T65" s="644"/>
      <c r="U65" s="634"/>
    </row>
    <row r="66" spans="1:21" x14ac:dyDescent="0.35">
      <c r="A66" s="1021"/>
      <c r="B66" s="176">
        <v>7</v>
      </c>
      <c r="C66" s="122"/>
      <c r="D66" s="112"/>
      <c r="E66" s="112"/>
      <c r="F66" s="122"/>
      <c r="G66" s="641"/>
      <c r="H66" s="122"/>
      <c r="I66" s="493"/>
      <c r="J66" s="642"/>
      <c r="K66" s="643"/>
      <c r="L66" s="493"/>
      <c r="M66" s="643"/>
      <c r="N66" s="170"/>
      <c r="O66" s="170"/>
      <c r="P66" s="493"/>
      <c r="Q66" s="493"/>
      <c r="R66" s="493"/>
      <c r="S66" s="493"/>
      <c r="T66" s="644"/>
      <c r="U66" s="634"/>
    </row>
    <row r="67" spans="1:21" x14ac:dyDescent="0.35">
      <c r="A67" s="1021"/>
      <c r="B67" s="176">
        <v>8</v>
      </c>
      <c r="C67" s="122"/>
      <c r="D67" s="112"/>
      <c r="E67" s="112"/>
      <c r="F67" s="122"/>
      <c r="G67" s="641"/>
      <c r="H67" s="122"/>
      <c r="I67" s="493"/>
      <c r="J67" s="642"/>
      <c r="K67" s="643"/>
      <c r="L67" s="493"/>
      <c r="M67" s="643"/>
      <c r="N67" s="170"/>
      <c r="O67" s="170"/>
      <c r="P67" s="493"/>
      <c r="Q67" s="493"/>
      <c r="R67" s="493"/>
      <c r="S67" s="493"/>
      <c r="T67" s="644"/>
      <c r="U67" s="634"/>
    </row>
    <row r="68" spans="1:21" x14ac:dyDescent="0.35">
      <c r="A68" s="1021"/>
      <c r="B68" s="176">
        <v>9</v>
      </c>
      <c r="C68" s="122"/>
      <c r="D68" s="112"/>
      <c r="E68" s="112"/>
      <c r="F68" s="122"/>
      <c r="G68" s="641"/>
      <c r="H68" s="122"/>
      <c r="I68" s="493"/>
      <c r="J68" s="642"/>
      <c r="K68" s="643"/>
      <c r="L68" s="493"/>
      <c r="M68" s="643"/>
      <c r="N68" s="170"/>
      <c r="O68" s="170"/>
      <c r="P68" s="493"/>
      <c r="Q68" s="493"/>
      <c r="R68" s="493"/>
      <c r="S68" s="493"/>
      <c r="T68" s="644"/>
      <c r="U68" s="634"/>
    </row>
    <row r="69" spans="1:21" ht="15" thickBot="1" x14ac:dyDescent="0.4">
      <c r="A69" s="1022"/>
      <c r="B69" s="177">
        <v>10</v>
      </c>
      <c r="C69" s="151"/>
      <c r="D69" s="149"/>
      <c r="E69" s="149"/>
      <c r="F69" s="151"/>
      <c r="G69" s="645"/>
      <c r="H69" s="151"/>
      <c r="I69" s="494"/>
      <c r="J69" s="646"/>
      <c r="K69" s="647"/>
      <c r="L69" s="494"/>
      <c r="M69" s="647"/>
      <c r="N69" s="171"/>
      <c r="O69" s="171"/>
      <c r="P69" s="494"/>
      <c r="Q69" s="494"/>
      <c r="R69" s="494"/>
      <c r="S69" s="494"/>
      <c r="T69" s="648"/>
      <c r="U69" s="634"/>
    </row>
    <row r="70" spans="1:21" ht="25" thickBot="1" x14ac:dyDescent="0.4">
      <c r="A70" s="157"/>
      <c r="B70" s="113"/>
      <c r="C70" s="113"/>
      <c r="D70" s="113"/>
      <c r="E70" s="597" t="s">
        <v>388</v>
      </c>
      <c r="F70" s="598">
        <f>COUNTA(F60:F69)</f>
        <v>0</v>
      </c>
      <c r="G70" s="599">
        <f>COUNTA(G60:G69)</f>
        <v>0</v>
      </c>
      <c r="H70" s="649"/>
      <c r="I70" s="649"/>
      <c r="J70" s="597" t="s">
        <v>627</v>
      </c>
      <c r="K70" s="599">
        <f>COUNTIF(K60:K69,"&lt;=31/12/2024")</f>
        <v>0</v>
      </c>
      <c r="L70" s="649"/>
      <c r="M70" s="155" t="s">
        <v>428</v>
      </c>
      <c r="N70" s="168">
        <f>SUM(N60:N69)</f>
        <v>0</v>
      </c>
      <c r="O70" s="169">
        <f>SUM(O60:O69)</f>
        <v>0</v>
      </c>
      <c r="P70" s="113"/>
      <c r="R70" s="113"/>
      <c r="S70" s="113"/>
      <c r="T70" s="650"/>
      <c r="U70" s="651"/>
    </row>
    <row r="71" spans="1:21" ht="15" thickBot="1" x14ac:dyDescent="0.4">
      <c r="A71" s="652"/>
      <c r="B71" s="653"/>
      <c r="C71" s="459"/>
      <c r="D71" s="459"/>
      <c r="E71" s="459"/>
      <c r="F71" s="653"/>
      <c r="G71" s="459"/>
      <c r="H71" s="459"/>
      <c r="I71" s="653"/>
      <c r="J71" s="653"/>
      <c r="K71" s="459"/>
      <c r="L71" s="459"/>
      <c r="M71" s="459"/>
      <c r="N71" s="459"/>
      <c r="O71" s="459"/>
      <c r="P71" s="459"/>
      <c r="Q71" s="459"/>
      <c r="R71" s="459"/>
      <c r="S71" s="654"/>
      <c r="T71" s="459"/>
      <c r="U71" s="655"/>
    </row>
    <row r="72" spans="1:21" ht="15" thickBot="1" x14ac:dyDescent="0.4">
      <c r="A72" s="629"/>
      <c r="B72" s="630"/>
      <c r="C72" s="631"/>
      <c r="D72" s="631"/>
      <c r="E72" s="631"/>
      <c r="F72" s="630"/>
      <c r="G72" s="631"/>
      <c r="H72" s="631"/>
      <c r="I72" s="630"/>
      <c r="J72" s="630"/>
      <c r="K72" s="631"/>
      <c r="L72" s="631"/>
      <c r="M72" s="631"/>
      <c r="N72" s="631"/>
      <c r="O72" s="631"/>
      <c r="P72" s="631"/>
      <c r="Q72" s="631"/>
      <c r="R72" s="631"/>
      <c r="S72" s="631"/>
      <c r="T72" s="631"/>
      <c r="U72" s="632"/>
    </row>
    <row r="73" spans="1:21" ht="27.5" thickBot="1" x14ac:dyDescent="0.4">
      <c r="A73" s="185" t="s">
        <v>9</v>
      </c>
      <c r="B73" s="1023" t="s">
        <v>105</v>
      </c>
      <c r="C73" s="1024"/>
      <c r="E73" s="1025" t="s">
        <v>389</v>
      </c>
      <c r="F73" s="1026"/>
      <c r="G73" s="1027">
        <f>VLOOKUP(B73,'EXTRAUrbano.Piano inv. forn '!$D$40:$AB$69,3,FALSE)</f>
        <v>0</v>
      </c>
      <c r="H73" s="1028"/>
      <c r="I73" s="102"/>
      <c r="J73" s="1025" t="s">
        <v>390</v>
      </c>
      <c r="K73" s="1026"/>
      <c r="L73" s="1027">
        <f>VLOOKUP(B73,'EXTRAUrbano.Piano inv. forn '!$D$40:$AB$69,4,FALSE)</f>
        <v>0</v>
      </c>
      <c r="M73" s="1028"/>
      <c r="O73" s="191" t="s">
        <v>391</v>
      </c>
      <c r="P73" s="633"/>
      <c r="R73" s="192" t="s">
        <v>392</v>
      </c>
      <c r="S73" s="1029"/>
      <c r="T73" s="1030"/>
      <c r="U73" s="634"/>
    </row>
    <row r="74" spans="1:21" ht="15" thickBot="1" x14ac:dyDescent="0.4">
      <c r="A74" s="157"/>
      <c r="B74" s="114"/>
      <c r="C74" s="114"/>
      <c r="E74" s="115"/>
      <c r="F74" s="115"/>
      <c r="G74" s="116"/>
      <c r="H74" s="116"/>
      <c r="I74" s="102"/>
      <c r="J74" s="115"/>
      <c r="K74" s="115"/>
      <c r="L74" s="116"/>
      <c r="M74" s="116"/>
      <c r="O74" s="117"/>
      <c r="R74" s="113"/>
      <c r="S74" s="605"/>
      <c r="U74" s="158"/>
    </row>
    <row r="75" spans="1:21" ht="28.5" customHeight="1" thickBot="1" x14ac:dyDescent="0.4">
      <c r="A75" s="1031" t="s">
        <v>393</v>
      </c>
      <c r="B75" s="1032"/>
      <c r="C75" s="1032"/>
      <c r="D75" s="1033"/>
      <c r="E75" s="1034">
        <f>VLOOKUP(B73,'EXTRAUrbano.Piano inv. forn '!$D$40:$AB$69,17,FALSE)</f>
        <v>0</v>
      </c>
      <c r="F75" s="1035"/>
      <c r="G75" s="1035"/>
      <c r="H75" s="1036"/>
      <c r="I75" s="102"/>
      <c r="J75" s="1037" t="s">
        <v>394</v>
      </c>
      <c r="K75" s="1038"/>
      <c r="L75" s="1034">
        <f>VLOOKUP(B73,'EXTRAUrbano.Piano inv. forn '!$D$40:$AB$69,19,FALSE)</f>
        <v>0</v>
      </c>
      <c r="M75" s="1036"/>
      <c r="N75" s="141"/>
      <c r="O75" s="190" t="s">
        <v>395</v>
      </c>
      <c r="P75" s="163">
        <f>L75+E75</f>
        <v>0</v>
      </c>
      <c r="R75" s="192" t="s">
        <v>396</v>
      </c>
      <c r="S75" s="1029"/>
      <c r="T75" s="1030"/>
      <c r="U75" s="158"/>
    </row>
    <row r="76" spans="1:21" ht="15" thickBot="1" x14ac:dyDescent="0.4">
      <c r="A76" s="157"/>
      <c r="U76" s="634"/>
    </row>
    <row r="77" spans="1:21" ht="58" x14ac:dyDescent="0.35">
      <c r="A77" s="1017" t="s">
        <v>397</v>
      </c>
      <c r="B77" s="1019" t="s">
        <v>398</v>
      </c>
      <c r="C77" s="1019" t="s">
        <v>399</v>
      </c>
      <c r="D77" s="186" t="s">
        <v>400</v>
      </c>
      <c r="E77" s="625" t="s">
        <v>401</v>
      </c>
      <c r="F77" s="186" t="s">
        <v>402</v>
      </c>
      <c r="G77" s="186" t="s">
        <v>403</v>
      </c>
      <c r="H77" s="187" t="s">
        <v>347</v>
      </c>
      <c r="I77" s="187" t="s">
        <v>404</v>
      </c>
      <c r="J77" s="187" t="s">
        <v>405</v>
      </c>
      <c r="K77" s="187" t="s">
        <v>406</v>
      </c>
      <c r="L77" s="187" t="s">
        <v>407</v>
      </c>
      <c r="M77" s="187" t="s">
        <v>408</v>
      </c>
      <c r="N77" s="187" t="s">
        <v>409</v>
      </c>
      <c r="O77" s="187" t="s">
        <v>410</v>
      </c>
      <c r="P77" s="187" t="s">
        <v>411</v>
      </c>
      <c r="Q77" s="187" t="s">
        <v>412</v>
      </c>
      <c r="R77" s="187" t="s">
        <v>413</v>
      </c>
      <c r="S77" s="187" t="s">
        <v>414</v>
      </c>
      <c r="T77" s="188" t="s">
        <v>415</v>
      </c>
      <c r="U77" s="635"/>
    </row>
    <row r="78" spans="1:21" ht="24.5" thickBot="1" x14ac:dyDescent="0.4">
      <c r="A78" s="1018"/>
      <c r="B78" s="1020"/>
      <c r="C78" s="1020"/>
      <c r="D78" s="189" t="s">
        <v>416</v>
      </c>
      <c r="E78" s="189" t="s">
        <v>432</v>
      </c>
      <c r="F78" s="189" t="s">
        <v>418</v>
      </c>
      <c r="G78" s="189" t="s">
        <v>418</v>
      </c>
      <c r="H78" s="189" t="s">
        <v>32</v>
      </c>
      <c r="I78" s="189" t="s">
        <v>433</v>
      </c>
      <c r="J78" s="189" t="s">
        <v>420</v>
      </c>
      <c r="K78" s="189" t="s">
        <v>421</v>
      </c>
      <c r="L78" s="189" t="s">
        <v>422</v>
      </c>
      <c r="M78" s="189" t="s">
        <v>421</v>
      </c>
      <c r="N78" s="189" t="s">
        <v>423</v>
      </c>
      <c r="O78" s="189" t="s">
        <v>387</v>
      </c>
      <c r="P78" s="189" t="s">
        <v>424</v>
      </c>
      <c r="Q78" s="189" t="s">
        <v>425</v>
      </c>
      <c r="R78" s="189" t="s">
        <v>426</v>
      </c>
      <c r="S78" s="189" t="s">
        <v>426</v>
      </c>
      <c r="T78" s="636"/>
      <c r="U78" s="635"/>
    </row>
    <row r="79" spans="1:21" x14ac:dyDescent="0.35">
      <c r="A79" s="1021" t="str">
        <f>B73</f>
        <v>Extra-urb.m.1</v>
      </c>
      <c r="B79" s="175">
        <v>1</v>
      </c>
      <c r="C79" s="213"/>
      <c r="D79" s="125"/>
      <c r="E79" s="125" t="s">
        <v>432</v>
      </c>
      <c r="F79" s="213"/>
      <c r="G79" s="637"/>
      <c r="H79" s="127" t="s">
        <v>434</v>
      </c>
      <c r="I79" s="492"/>
      <c r="J79" s="638"/>
      <c r="K79" s="639"/>
      <c r="L79" s="492"/>
      <c r="M79" s="639"/>
      <c r="N79" s="179"/>
      <c r="O79" s="179"/>
      <c r="P79" s="492"/>
      <c r="Q79" s="492"/>
      <c r="R79" s="492"/>
      <c r="S79" s="492"/>
      <c r="T79" s="640"/>
      <c r="U79" s="634"/>
    </row>
    <row r="80" spans="1:21" x14ac:dyDescent="0.35">
      <c r="A80" s="1021"/>
      <c r="B80" s="176">
        <v>2</v>
      </c>
      <c r="C80" s="122"/>
      <c r="D80" s="112"/>
      <c r="E80" s="112"/>
      <c r="F80" s="122"/>
      <c r="G80" s="641"/>
      <c r="H80" s="122"/>
      <c r="I80" s="493"/>
      <c r="J80" s="642"/>
      <c r="K80" s="643"/>
      <c r="L80" s="493"/>
      <c r="M80" s="643"/>
      <c r="N80" s="170"/>
      <c r="O80" s="170"/>
      <c r="P80" s="493"/>
      <c r="Q80" s="493" t="s">
        <v>427</v>
      </c>
      <c r="R80" s="493"/>
      <c r="S80" s="493"/>
      <c r="T80" s="644"/>
      <c r="U80" s="634"/>
    </row>
    <row r="81" spans="1:21" x14ac:dyDescent="0.35">
      <c r="A81" s="1021"/>
      <c r="B81" s="176">
        <v>3</v>
      </c>
      <c r="C81" s="122"/>
      <c r="D81" s="112"/>
      <c r="E81" s="112" t="s">
        <v>432</v>
      </c>
      <c r="F81" s="122"/>
      <c r="G81" s="641"/>
      <c r="H81" s="122" t="s">
        <v>435</v>
      </c>
      <c r="I81" s="493"/>
      <c r="J81" s="642"/>
      <c r="K81" s="643"/>
      <c r="L81" s="493"/>
      <c r="M81" s="643"/>
      <c r="N81" s="170"/>
      <c r="O81" s="170"/>
      <c r="P81" s="493"/>
      <c r="Q81" s="493"/>
      <c r="R81" s="493"/>
      <c r="S81" s="493"/>
      <c r="T81" s="644"/>
      <c r="U81" s="634"/>
    </row>
    <row r="82" spans="1:21" x14ac:dyDescent="0.35">
      <c r="A82" s="1021"/>
      <c r="B82" s="176">
        <v>4</v>
      </c>
      <c r="C82" s="122"/>
      <c r="D82" s="112"/>
      <c r="E82" s="112"/>
      <c r="F82" s="122"/>
      <c r="G82" s="641"/>
      <c r="H82" s="122"/>
      <c r="I82" s="493"/>
      <c r="J82" s="642"/>
      <c r="K82" s="643"/>
      <c r="L82" s="493"/>
      <c r="M82" s="643"/>
      <c r="N82" s="170"/>
      <c r="O82" s="170"/>
      <c r="P82" s="493"/>
      <c r="Q82" s="493"/>
      <c r="R82" s="493"/>
      <c r="S82" s="493"/>
      <c r="T82" s="644"/>
      <c r="U82" s="634"/>
    </row>
    <row r="83" spans="1:21" x14ac:dyDescent="0.35">
      <c r="A83" s="1021"/>
      <c r="B83" s="176">
        <v>5</v>
      </c>
      <c r="C83" s="122"/>
      <c r="D83" s="112"/>
      <c r="E83" s="112"/>
      <c r="F83" s="122"/>
      <c r="G83" s="641"/>
      <c r="H83" s="122" t="s">
        <v>434</v>
      </c>
      <c r="I83" s="493"/>
      <c r="J83" s="642"/>
      <c r="K83" s="643"/>
      <c r="L83" s="493"/>
      <c r="M83" s="643"/>
      <c r="N83" s="170"/>
      <c r="O83" s="170"/>
      <c r="P83" s="493"/>
      <c r="Q83" s="493"/>
      <c r="R83" s="493"/>
      <c r="S83" s="493"/>
      <c r="T83" s="644"/>
      <c r="U83" s="634"/>
    </row>
    <row r="84" spans="1:21" x14ac:dyDescent="0.35">
      <c r="A84" s="1021"/>
      <c r="B84" s="176">
        <v>6</v>
      </c>
      <c r="C84" s="122"/>
      <c r="D84" s="112"/>
      <c r="E84" s="112"/>
      <c r="F84" s="122"/>
      <c r="G84" s="641"/>
      <c r="H84" s="122"/>
      <c r="I84" s="493"/>
      <c r="J84" s="642"/>
      <c r="K84" s="643"/>
      <c r="L84" s="493"/>
      <c r="M84" s="643"/>
      <c r="N84" s="170"/>
      <c r="O84" s="170"/>
      <c r="P84" s="493"/>
      <c r="Q84" s="493"/>
      <c r="R84" s="493"/>
      <c r="S84" s="493"/>
      <c r="T84" s="644"/>
      <c r="U84" s="634"/>
    </row>
    <row r="85" spans="1:21" x14ac:dyDescent="0.35">
      <c r="A85" s="1021"/>
      <c r="B85" s="176">
        <v>7</v>
      </c>
      <c r="C85" s="122"/>
      <c r="D85" s="112"/>
      <c r="E85" s="112"/>
      <c r="F85" s="122"/>
      <c r="G85" s="641"/>
      <c r="H85" s="122"/>
      <c r="I85" s="493"/>
      <c r="J85" s="642"/>
      <c r="K85" s="643"/>
      <c r="L85" s="493"/>
      <c r="M85" s="643"/>
      <c r="N85" s="170"/>
      <c r="O85" s="170"/>
      <c r="P85" s="493"/>
      <c r="Q85" s="493"/>
      <c r="R85" s="493"/>
      <c r="S85" s="493"/>
      <c r="T85" s="644"/>
      <c r="U85" s="634"/>
    </row>
    <row r="86" spans="1:21" x14ac:dyDescent="0.35">
      <c r="A86" s="1021"/>
      <c r="B86" s="176">
        <v>8</v>
      </c>
      <c r="C86" s="122"/>
      <c r="D86" s="112"/>
      <c r="E86" s="112"/>
      <c r="F86" s="122"/>
      <c r="G86" s="641"/>
      <c r="H86" s="122"/>
      <c r="I86" s="493"/>
      <c r="J86" s="642"/>
      <c r="K86" s="643"/>
      <c r="L86" s="493"/>
      <c r="M86" s="643"/>
      <c r="N86" s="170"/>
      <c r="O86" s="170"/>
      <c r="P86" s="493"/>
      <c r="Q86" s="493"/>
      <c r="R86" s="493"/>
      <c r="S86" s="493"/>
      <c r="T86" s="644"/>
      <c r="U86" s="634"/>
    </row>
    <row r="87" spans="1:21" x14ac:dyDescent="0.35">
      <c r="A87" s="1021"/>
      <c r="B87" s="176">
        <v>9</v>
      </c>
      <c r="C87" s="122"/>
      <c r="D87" s="112"/>
      <c r="E87" s="112"/>
      <c r="F87" s="122"/>
      <c r="G87" s="641"/>
      <c r="H87" s="122"/>
      <c r="I87" s="493"/>
      <c r="J87" s="642"/>
      <c r="K87" s="643"/>
      <c r="L87" s="493"/>
      <c r="M87" s="643"/>
      <c r="N87" s="170"/>
      <c r="O87" s="170"/>
      <c r="P87" s="493"/>
      <c r="Q87" s="493"/>
      <c r="R87" s="493"/>
      <c r="S87" s="493"/>
      <c r="T87" s="644"/>
      <c r="U87" s="634"/>
    </row>
    <row r="88" spans="1:21" ht="15" thickBot="1" x14ac:dyDescent="0.4">
      <c r="A88" s="1022"/>
      <c r="B88" s="177">
        <v>10</v>
      </c>
      <c r="C88" s="151"/>
      <c r="D88" s="149"/>
      <c r="E88" s="149"/>
      <c r="F88" s="151"/>
      <c r="G88" s="645"/>
      <c r="H88" s="151"/>
      <c r="I88" s="494"/>
      <c r="J88" s="646"/>
      <c r="K88" s="647"/>
      <c r="L88" s="494"/>
      <c r="M88" s="647"/>
      <c r="N88" s="171"/>
      <c r="O88" s="171"/>
      <c r="P88" s="494"/>
      <c r="Q88" s="494"/>
      <c r="R88" s="494"/>
      <c r="S88" s="494"/>
      <c r="T88" s="648"/>
      <c r="U88" s="634"/>
    </row>
    <row r="89" spans="1:21" ht="29.5" thickBot="1" x14ac:dyDescent="0.4">
      <c r="A89" s="157"/>
      <c r="B89" s="113"/>
      <c r="C89" s="113"/>
      <c r="D89" s="113"/>
      <c r="E89" s="551" t="s">
        <v>388</v>
      </c>
      <c r="F89" s="552">
        <f>COUNTA(F79:F88)</f>
        <v>0</v>
      </c>
      <c r="G89" s="553">
        <f>COUNTA(G79:G88)</f>
        <v>0</v>
      </c>
      <c r="H89" s="649"/>
      <c r="I89" s="649"/>
      <c r="J89" s="597" t="s">
        <v>627</v>
      </c>
      <c r="K89" s="599">
        <f>COUNTIF(K79:K88,"&lt;=31/12/2024")</f>
        <v>0</v>
      </c>
      <c r="L89" s="649"/>
      <c r="M89" s="155" t="s">
        <v>428</v>
      </c>
      <c r="N89" s="168">
        <f>SUM(N79:N88)</f>
        <v>0</v>
      </c>
      <c r="O89" s="169">
        <f>SUM(O79:O88)</f>
        <v>0</v>
      </c>
      <c r="P89" s="113"/>
      <c r="R89" s="113"/>
      <c r="S89" s="113"/>
      <c r="T89" s="650"/>
      <c r="U89" s="651"/>
    </row>
    <row r="90" spans="1:21" ht="15" thickBot="1" x14ac:dyDescent="0.4">
      <c r="A90" s="652"/>
      <c r="B90" s="653"/>
      <c r="C90" s="459"/>
      <c r="D90" s="459"/>
      <c r="E90" s="459"/>
      <c r="F90" s="653"/>
      <c r="G90" s="459"/>
      <c r="H90" s="459"/>
      <c r="I90" s="653"/>
      <c r="J90" s="653"/>
      <c r="K90" s="459"/>
      <c r="L90" s="459"/>
      <c r="M90" s="459"/>
      <c r="N90" s="459"/>
      <c r="O90" s="459"/>
      <c r="P90" s="459"/>
      <c r="Q90" s="459"/>
      <c r="R90" s="459"/>
      <c r="S90" s="654"/>
      <c r="T90" s="459"/>
      <c r="U90" s="655"/>
    </row>
    <row r="91" spans="1:21" ht="15" thickBot="1" x14ac:dyDescent="0.4">
      <c r="A91" s="629"/>
      <c r="B91" s="630"/>
      <c r="C91" s="631"/>
      <c r="D91" s="631"/>
      <c r="E91" s="631"/>
      <c r="F91" s="630"/>
      <c r="G91" s="631"/>
      <c r="H91" s="631"/>
      <c r="I91" s="630"/>
      <c r="J91" s="630"/>
      <c r="K91" s="631"/>
      <c r="L91" s="631"/>
      <c r="M91" s="631"/>
      <c r="N91" s="631"/>
      <c r="O91" s="631"/>
      <c r="P91" s="631"/>
      <c r="Q91" s="631"/>
      <c r="R91" s="631"/>
      <c r="S91" s="631"/>
      <c r="T91" s="631"/>
      <c r="U91" s="632"/>
    </row>
    <row r="92" spans="1:21" ht="27.5" thickBot="1" x14ac:dyDescent="0.4">
      <c r="A92" s="185" t="s">
        <v>9</v>
      </c>
      <c r="B92" s="1023" t="s">
        <v>105</v>
      </c>
      <c r="C92" s="1024"/>
      <c r="E92" s="1025" t="s">
        <v>389</v>
      </c>
      <c r="F92" s="1026"/>
      <c r="G92" s="1027">
        <f>VLOOKUP(B92,'EXTRAUrbano.Piano inv. forn '!$D$40:$AB$69,3,FALSE)</f>
        <v>0</v>
      </c>
      <c r="H92" s="1028"/>
      <c r="I92" s="102"/>
      <c r="J92" s="1025" t="s">
        <v>390</v>
      </c>
      <c r="K92" s="1026"/>
      <c r="L92" s="1027">
        <f>VLOOKUP(B92,'EXTRAUrbano.Piano inv. forn '!$D$40:$AB$69,4,FALSE)</f>
        <v>0</v>
      </c>
      <c r="M92" s="1028"/>
      <c r="O92" s="191" t="s">
        <v>391</v>
      </c>
      <c r="P92" s="633"/>
      <c r="R92" s="192" t="s">
        <v>392</v>
      </c>
      <c r="S92" s="1029"/>
      <c r="T92" s="1030"/>
      <c r="U92" s="634"/>
    </row>
    <row r="93" spans="1:21" ht="15" thickBot="1" x14ac:dyDescent="0.4">
      <c r="A93" s="157"/>
      <c r="B93" s="114"/>
      <c r="C93" s="114"/>
      <c r="E93" s="115"/>
      <c r="F93" s="115"/>
      <c r="G93" s="116"/>
      <c r="H93" s="116"/>
      <c r="I93" s="102"/>
      <c r="J93" s="115"/>
      <c r="K93" s="115"/>
      <c r="L93" s="116"/>
      <c r="M93" s="116"/>
      <c r="O93" s="117"/>
      <c r="R93" s="113"/>
      <c r="S93" s="605"/>
      <c r="U93" s="158"/>
    </row>
    <row r="94" spans="1:21" ht="28.5" customHeight="1" thickBot="1" x14ac:dyDescent="0.4">
      <c r="A94" s="1031" t="s">
        <v>393</v>
      </c>
      <c r="B94" s="1032"/>
      <c r="C94" s="1032"/>
      <c r="D94" s="1033"/>
      <c r="E94" s="1034">
        <f>VLOOKUP(B92,'EXTRAUrbano.Piano inv. forn '!$D$40:$AB$69,17,FALSE)</f>
        <v>0</v>
      </c>
      <c r="F94" s="1035"/>
      <c r="G94" s="1035"/>
      <c r="H94" s="1036"/>
      <c r="I94" s="102"/>
      <c r="J94" s="1037" t="s">
        <v>394</v>
      </c>
      <c r="K94" s="1038"/>
      <c r="L94" s="1034">
        <f>VLOOKUP(B92,'EXTRAUrbano.Piano inv. forn '!$D$40:$AB$69,19,FALSE)</f>
        <v>0</v>
      </c>
      <c r="M94" s="1036"/>
      <c r="N94" s="141"/>
      <c r="O94" s="190" t="s">
        <v>395</v>
      </c>
      <c r="P94" s="163">
        <f>L94+E94</f>
        <v>0</v>
      </c>
      <c r="R94" s="192" t="s">
        <v>396</v>
      </c>
      <c r="S94" s="1029"/>
      <c r="T94" s="1030"/>
      <c r="U94" s="158"/>
    </row>
    <row r="95" spans="1:21" ht="15" thickBot="1" x14ac:dyDescent="0.4">
      <c r="A95" s="157"/>
      <c r="U95" s="634"/>
    </row>
    <row r="96" spans="1:21" ht="58" x14ac:dyDescent="0.35">
      <c r="A96" s="1017" t="s">
        <v>397</v>
      </c>
      <c r="B96" s="1019" t="s">
        <v>398</v>
      </c>
      <c r="C96" s="1019" t="s">
        <v>399</v>
      </c>
      <c r="D96" s="186" t="s">
        <v>400</v>
      </c>
      <c r="E96" s="625" t="s">
        <v>401</v>
      </c>
      <c r="F96" s="186" t="s">
        <v>402</v>
      </c>
      <c r="G96" s="186" t="s">
        <v>403</v>
      </c>
      <c r="H96" s="187" t="s">
        <v>347</v>
      </c>
      <c r="I96" s="187" t="s">
        <v>404</v>
      </c>
      <c r="J96" s="187" t="s">
        <v>405</v>
      </c>
      <c r="K96" s="187" t="s">
        <v>406</v>
      </c>
      <c r="L96" s="187" t="s">
        <v>407</v>
      </c>
      <c r="M96" s="187" t="s">
        <v>408</v>
      </c>
      <c r="N96" s="187" t="s">
        <v>409</v>
      </c>
      <c r="O96" s="187" t="s">
        <v>410</v>
      </c>
      <c r="P96" s="187" t="s">
        <v>411</v>
      </c>
      <c r="Q96" s="187" t="s">
        <v>412</v>
      </c>
      <c r="R96" s="187" t="s">
        <v>413</v>
      </c>
      <c r="S96" s="187" t="s">
        <v>414</v>
      </c>
      <c r="T96" s="188" t="s">
        <v>415</v>
      </c>
      <c r="U96" s="635"/>
    </row>
    <row r="97" spans="1:21" ht="24.5" thickBot="1" x14ac:dyDescent="0.4">
      <c r="A97" s="1018"/>
      <c r="B97" s="1020"/>
      <c r="C97" s="1020"/>
      <c r="D97" s="189" t="s">
        <v>416</v>
      </c>
      <c r="E97" s="189" t="s">
        <v>432</v>
      </c>
      <c r="F97" s="189" t="s">
        <v>418</v>
      </c>
      <c r="G97" s="189" t="s">
        <v>418</v>
      </c>
      <c r="H97" s="189" t="s">
        <v>32</v>
      </c>
      <c r="I97" s="189" t="s">
        <v>433</v>
      </c>
      <c r="J97" s="189" t="s">
        <v>420</v>
      </c>
      <c r="K97" s="189" t="s">
        <v>421</v>
      </c>
      <c r="L97" s="189" t="s">
        <v>422</v>
      </c>
      <c r="M97" s="189" t="s">
        <v>421</v>
      </c>
      <c r="N97" s="189" t="s">
        <v>423</v>
      </c>
      <c r="O97" s="189" t="s">
        <v>387</v>
      </c>
      <c r="P97" s="189" t="s">
        <v>424</v>
      </c>
      <c r="Q97" s="189" t="s">
        <v>425</v>
      </c>
      <c r="R97" s="189" t="s">
        <v>426</v>
      </c>
      <c r="S97" s="189" t="s">
        <v>426</v>
      </c>
      <c r="T97" s="636"/>
      <c r="U97" s="635"/>
    </row>
    <row r="98" spans="1:21" x14ac:dyDescent="0.35">
      <c r="A98" s="1021" t="str">
        <f>B92</f>
        <v>Extra-urb.m.1</v>
      </c>
      <c r="B98" s="175">
        <v>1</v>
      </c>
      <c r="C98" s="213"/>
      <c r="D98" s="125"/>
      <c r="E98" s="125" t="s">
        <v>432</v>
      </c>
      <c r="F98" s="213"/>
      <c r="G98" s="637"/>
      <c r="H98" s="127" t="s">
        <v>434</v>
      </c>
      <c r="I98" s="492"/>
      <c r="J98" s="638"/>
      <c r="K98" s="639"/>
      <c r="L98" s="492"/>
      <c r="M98" s="639"/>
      <c r="N98" s="179"/>
      <c r="O98" s="179"/>
      <c r="P98" s="492"/>
      <c r="Q98" s="492"/>
      <c r="R98" s="492"/>
      <c r="S98" s="492"/>
      <c r="T98" s="640"/>
      <c r="U98" s="634"/>
    </row>
    <row r="99" spans="1:21" x14ac:dyDescent="0.35">
      <c r="A99" s="1021"/>
      <c r="B99" s="176">
        <v>2</v>
      </c>
      <c r="C99" s="122"/>
      <c r="D99" s="112"/>
      <c r="E99" s="112"/>
      <c r="F99" s="122"/>
      <c r="G99" s="641"/>
      <c r="H99" s="122"/>
      <c r="I99" s="493"/>
      <c r="J99" s="642"/>
      <c r="K99" s="643"/>
      <c r="L99" s="493"/>
      <c r="M99" s="643"/>
      <c r="N99" s="170"/>
      <c r="O99" s="170"/>
      <c r="P99" s="493"/>
      <c r="Q99" s="493" t="s">
        <v>427</v>
      </c>
      <c r="R99" s="493"/>
      <c r="S99" s="493"/>
      <c r="T99" s="644"/>
      <c r="U99" s="634"/>
    </row>
    <row r="100" spans="1:21" x14ac:dyDescent="0.35">
      <c r="A100" s="1021"/>
      <c r="B100" s="176">
        <v>3</v>
      </c>
      <c r="C100" s="122"/>
      <c r="D100" s="112"/>
      <c r="E100" s="112" t="s">
        <v>432</v>
      </c>
      <c r="F100" s="122"/>
      <c r="G100" s="641"/>
      <c r="H100" s="122" t="s">
        <v>435</v>
      </c>
      <c r="I100" s="493"/>
      <c r="J100" s="642"/>
      <c r="K100" s="643"/>
      <c r="L100" s="493"/>
      <c r="M100" s="643"/>
      <c r="N100" s="170"/>
      <c r="O100" s="170"/>
      <c r="P100" s="493"/>
      <c r="Q100" s="493"/>
      <c r="R100" s="493"/>
      <c r="S100" s="493"/>
      <c r="T100" s="644"/>
      <c r="U100" s="634"/>
    </row>
    <row r="101" spans="1:21" x14ac:dyDescent="0.35">
      <c r="A101" s="1021"/>
      <c r="B101" s="176">
        <v>4</v>
      </c>
      <c r="C101" s="122"/>
      <c r="D101" s="112"/>
      <c r="E101" s="112"/>
      <c r="F101" s="122"/>
      <c r="G101" s="641"/>
      <c r="H101" s="122"/>
      <c r="I101" s="493"/>
      <c r="J101" s="642"/>
      <c r="K101" s="643"/>
      <c r="L101" s="493"/>
      <c r="M101" s="643"/>
      <c r="N101" s="170"/>
      <c r="O101" s="170"/>
      <c r="P101" s="493"/>
      <c r="Q101" s="493"/>
      <c r="R101" s="493"/>
      <c r="S101" s="493"/>
      <c r="T101" s="644"/>
      <c r="U101" s="634"/>
    </row>
    <row r="102" spans="1:21" x14ac:dyDescent="0.35">
      <c r="A102" s="1021"/>
      <c r="B102" s="176">
        <v>5</v>
      </c>
      <c r="C102" s="122"/>
      <c r="D102" s="112"/>
      <c r="E102" s="112"/>
      <c r="F102" s="122"/>
      <c r="G102" s="641"/>
      <c r="H102" s="122" t="s">
        <v>434</v>
      </c>
      <c r="I102" s="493"/>
      <c r="J102" s="642"/>
      <c r="K102" s="643"/>
      <c r="L102" s="493"/>
      <c r="M102" s="643"/>
      <c r="N102" s="170"/>
      <c r="O102" s="170"/>
      <c r="P102" s="493"/>
      <c r="Q102" s="493"/>
      <c r="R102" s="493"/>
      <c r="S102" s="493"/>
      <c r="T102" s="644"/>
      <c r="U102" s="634"/>
    </row>
    <row r="103" spans="1:21" x14ac:dyDescent="0.35">
      <c r="A103" s="1021"/>
      <c r="B103" s="176">
        <v>6</v>
      </c>
      <c r="C103" s="122"/>
      <c r="D103" s="112"/>
      <c r="E103" s="112"/>
      <c r="F103" s="122"/>
      <c r="G103" s="641"/>
      <c r="H103" s="122"/>
      <c r="I103" s="493"/>
      <c r="J103" s="642"/>
      <c r="K103" s="643"/>
      <c r="L103" s="493"/>
      <c r="M103" s="643"/>
      <c r="N103" s="170"/>
      <c r="O103" s="170"/>
      <c r="P103" s="493"/>
      <c r="Q103" s="493"/>
      <c r="R103" s="493"/>
      <c r="S103" s="493"/>
      <c r="T103" s="644"/>
      <c r="U103" s="634"/>
    </row>
    <row r="104" spans="1:21" x14ac:dyDescent="0.35">
      <c r="A104" s="1021"/>
      <c r="B104" s="176">
        <v>7</v>
      </c>
      <c r="C104" s="122"/>
      <c r="D104" s="112"/>
      <c r="E104" s="112"/>
      <c r="F104" s="122"/>
      <c r="G104" s="641"/>
      <c r="H104" s="122"/>
      <c r="I104" s="493"/>
      <c r="J104" s="642"/>
      <c r="K104" s="643"/>
      <c r="L104" s="493"/>
      <c r="M104" s="643"/>
      <c r="N104" s="170"/>
      <c r="O104" s="170"/>
      <c r="P104" s="493"/>
      <c r="Q104" s="493"/>
      <c r="R104" s="493"/>
      <c r="S104" s="493"/>
      <c r="T104" s="644"/>
      <c r="U104" s="634"/>
    </row>
    <row r="105" spans="1:21" x14ac:dyDescent="0.35">
      <c r="A105" s="1021"/>
      <c r="B105" s="176">
        <v>8</v>
      </c>
      <c r="C105" s="122"/>
      <c r="D105" s="112"/>
      <c r="E105" s="112"/>
      <c r="F105" s="122"/>
      <c r="G105" s="641"/>
      <c r="H105" s="122"/>
      <c r="I105" s="493"/>
      <c r="J105" s="642"/>
      <c r="K105" s="643"/>
      <c r="L105" s="493"/>
      <c r="M105" s="643"/>
      <c r="N105" s="170"/>
      <c r="O105" s="170"/>
      <c r="P105" s="493"/>
      <c r="Q105" s="493"/>
      <c r="R105" s="493"/>
      <c r="S105" s="493"/>
      <c r="T105" s="644"/>
      <c r="U105" s="634"/>
    </row>
    <row r="106" spans="1:21" x14ac:dyDescent="0.35">
      <c r="A106" s="1021"/>
      <c r="B106" s="176">
        <v>9</v>
      </c>
      <c r="C106" s="122"/>
      <c r="D106" s="112"/>
      <c r="E106" s="112"/>
      <c r="F106" s="122"/>
      <c r="G106" s="641"/>
      <c r="H106" s="122"/>
      <c r="I106" s="493"/>
      <c r="J106" s="642"/>
      <c r="K106" s="643"/>
      <c r="L106" s="493"/>
      <c r="M106" s="643"/>
      <c r="N106" s="170"/>
      <c r="O106" s="170"/>
      <c r="P106" s="493"/>
      <c r="Q106" s="493"/>
      <c r="R106" s="493"/>
      <c r="S106" s="493"/>
      <c r="T106" s="644"/>
      <c r="U106" s="634"/>
    </row>
    <row r="107" spans="1:21" ht="15" thickBot="1" x14ac:dyDescent="0.4">
      <c r="A107" s="1022"/>
      <c r="B107" s="177">
        <v>10</v>
      </c>
      <c r="C107" s="151"/>
      <c r="D107" s="149"/>
      <c r="E107" s="149"/>
      <c r="F107" s="151"/>
      <c r="G107" s="645"/>
      <c r="H107" s="151"/>
      <c r="I107" s="494"/>
      <c r="J107" s="646"/>
      <c r="K107" s="647"/>
      <c r="L107" s="494"/>
      <c r="M107" s="647"/>
      <c r="N107" s="171"/>
      <c r="O107" s="171"/>
      <c r="P107" s="494"/>
      <c r="Q107" s="494"/>
      <c r="R107" s="494"/>
      <c r="S107" s="494"/>
      <c r="T107" s="648"/>
      <c r="U107" s="634"/>
    </row>
    <row r="108" spans="1:21" ht="29.5" thickBot="1" x14ac:dyDescent="0.4">
      <c r="A108" s="157"/>
      <c r="B108" s="113"/>
      <c r="C108" s="113"/>
      <c r="D108" s="113"/>
      <c r="E108" s="551" t="s">
        <v>388</v>
      </c>
      <c r="F108" s="552">
        <f>COUNTA(F98:F107)</f>
        <v>0</v>
      </c>
      <c r="G108" s="553">
        <f>COUNTA(G98:G107)</f>
        <v>0</v>
      </c>
      <c r="H108" s="649"/>
      <c r="I108" s="649"/>
      <c r="J108" s="597" t="s">
        <v>627</v>
      </c>
      <c r="K108" s="599">
        <f>COUNTIF(K98:K107,"&lt;=31/12/2024")</f>
        <v>0</v>
      </c>
      <c r="L108" s="649"/>
      <c r="M108" s="155" t="s">
        <v>428</v>
      </c>
      <c r="N108" s="168">
        <f>SUM(N98:N107)</f>
        <v>0</v>
      </c>
      <c r="O108" s="169">
        <f>SUM(O98:O107)</f>
        <v>0</v>
      </c>
      <c r="P108" s="113"/>
      <c r="R108" s="113"/>
      <c r="S108" s="113"/>
      <c r="T108" s="650"/>
      <c r="U108" s="651"/>
    </row>
    <row r="109" spans="1:21" ht="15" thickBot="1" x14ac:dyDescent="0.4">
      <c r="A109" s="652"/>
      <c r="B109" s="653"/>
      <c r="C109" s="459"/>
      <c r="D109" s="459"/>
      <c r="E109" s="459"/>
      <c r="F109" s="653"/>
      <c r="G109" s="459"/>
      <c r="H109" s="459"/>
      <c r="I109" s="653"/>
      <c r="J109" s="653"/>
      <c r="K109" s="459"/>
      <c r="L109" s="459"/>
      <c r="M109" s="459"/>
      <c r="N109" s="459"/>
      <c r="O109" s="459"/>
      <c r="P109" s="459"/>
      <c r="Q109" s="459"/>
      <c r="R109" s="459"/>
      <c r="S109" s="654"/>
      <c r="T109" s="459"/>
      <c r="U109" s="655"/>
    </row>
    <row r="110" spans="1:21" ht="15" thickBot="1" x14ac:dyDescent="0.4">
      <c r="A110" s="629"/>
      <c r="B110" s="630"/>
      <c r="C110" s="631"/>
      <c r="D110" s="631"/>
      <c r="E110" s="631"/>
      <c r="F110" s="630"/>
      <c r="G110" s="631"/>
      <c r="H110" s="631"/>
      <c r="I110" s="630"/>
      <c r="J110" s="630"/>
      <c r="K110" s="631"/>
      <c r="L110" s="631"/>
      <c r="M110" s="631"/>
      <c r="N110" s="631"/>
      <c r="O110" s="631"/>
      <c r="P110" s="631"/>
      <c r="Q110" s="631"/>
      <c r="R110" s="631"/>
      <c r="S110" s="631"/>
      <c r="T110" s="631"/>
      <c r="U110" s="632"/>
    </row>
    <row r="111" spans="1:21" ht="27.5" thickBot="1" x14ac:dyDescent="0.4">
      <c r="A111" s="185" t="s">
        <v>9</v>
      </c>
      <c r="B111" s="1023" t="s">
        <v>105</v>
      </c>
      <c r="C111" s="1024"/>
      <c r="E111" s="1025" t="s">
        <v>389</v>
      </c>
      <c r="F111" s="1026"/>
      <c r="G111" s="1027">
        <f>VLOOKUP(B111,'EXTRAUrbano.Piano inv. forn '!$D$40:$AB$69,3,FALSE)</f>
        <v>0</v>
      </c>
      <c r="H111" s="1028"/>
      <c r="I111" s="102"/>
      <c r="J111" s="1025" t="s">
        <v>390</v>
      </c>
      <c r="K111" s="1026"/>
      <c r="L111" s="1027">
        <f>VLOOKUP(B111,'EXTRAUrbano.Piano inv. forn '!$D$40:$AB$69,4,FALSE)</f>
        <v>0</v>
      </c>
      <c r="M111" s="1028"/>
      <c r="O111" s="191" t="s">
        <v>391</v>
      </c>
      <c r="P111" s="633"/>
      <c r="R111" s="192" t="s">
        <v>392</v>
      </c>
      <c r="S111" s="1029"/>
      <c r="T111" s="1030"/>
      <c r="U111" s="634"/>
    </row>
    <row r="112" spans="1:21" ht="15" thickBot="1" x14ac:dyDescent="0.4">
      <c r="A112" s="157"/>
      <c r="B112" s="114"/>
      <c r="C112" s="114"/>
      <c r="E112" s="115"/>
      <c r="F112" s="115"/>
      <c r="G112" s="116"/>
      <c r="H112" s="116"/>
      <c r="I112" s="102"/>
      <c r="J112" s="115"/>
      <c r="K112" s="115"/>
      <c r="L112" s="116"/>
      <c r="M112" s="116"/>
      <c r="O112" s="117"/>
      <c r="R112" s="113"/>
      <c r="S112" s="605"/>
      <c r="U112" s="158"/>
    </row>
    <row r="113" spans="1:21" ht="28.5" customHeight="1" thickBot="1" x14ac:dyDescent="0.4">
      <c r="A113" s="1031" t="s">
        <v>393</v>
      </c>
      <c r="B113" s="1032"/>
      <c r="C113" s="1032"/>
      <c r="D113" s="1033"/>
      <c r="E113" s="1034">
        <f>VLOOKUP(B111,'EXTRAUrbano.Piano inv. forn '!$D$40:$AB$69,17,FALSE)</f>
        <v>0</v>
      </c>
      <c r="F113" s="1035"/>
      <c r="G113" s="1035"/>
      <c r="H113" s="1036"/>
      <c r="I113" s="102"/>
      <c r="J113" s="1037" t="s">
        <v>394</v>
      </c>
      <c r="K113" s="1038"/>
      <c r="L113" s="1034">
        <f>VLOOKUP(B111,'EXTRAUrbano.Piano inv. forn '!$D$40:$AB$69,19,FALSE)</f>
        <v>0</v>
      </c>
      <c r="M113" s="1036"/>
      <c r="N113" s="141"/>
      <c r="O113" s="190" t="s">
        <v>395</v>
      </c>
      <c r="P113" s="163">
        <f>L113+E113</f>
        <v>0</v>
      </c>
      <c r="R113" s="192" t="s">
        <v>396</v>
      </c>
      <c r="S113" s="1029"/>
      <c r="T113" s="1030"/>
      <c r="U113" s="158"/>
    </row>
    <row r="114" spans="1:21" ht="15" thickBot="1" x14ac:dyDescent="0.4">
      <c r="A114" s="157"/>
      <c r="U114" s="634"/>
    </row>
    <row r="115" spans="1:21" ht="58" x14ac:dyDescent="0.35">
      <c r="A115" s="1017" t="s">
        <v>397</v>
      </c>
      <c r="B115" s="1019" t="s">
        <v>398</v>
      </c>
      <c r="C115" s="1019" t="s">
        <v>399</v>
      </c>
      <c r="D115" s="186" t="s">
        <v>400</v>
      </c>
      <c r="E115" s="625" t="s">
        <v>401</v>
      </c>
      <c r="F115" s="186" t="s">
        <v>402</v>
      </c>
      <c r="G115" s="186" t="s">
        <v>403</v>
      </c>
      <c r="H115" s="187" t="s">
        <v>347</v>
      </c>
      <c r="I115" s="187" t="s">
        <v>404</v>
      </c>
      <c r="J115" s="187" t="s">
        <v>405</v>
      </c>
      <c r="K115" s="187" t="s">
        <v>406</v>
      </c>
      <c r="L115" s="187" t="s">
        <v>407</v>
      </c>
      <c r="M115" s="187" t="s">
        <v>408</v>
      </c>
      <c r="N115" s="187" t="s">
        <v>409</v>
      </c>
      <c r="O115" s="187" t="s">
        <v>410</v>
      </c>
      <c r="P115" s="187" t="s">
        <v>411</v>
      </c>
      <c r="Q115" s="187" t="s">
        <v>412</v>
      </c>
      <c r="R115" s="187" t="s">
        <v>413</v>
      </c>
      <c r="S115" s="187" t="s">
        <v>414</v>
      </c>
      <c r="T115" s="188" t="s">
        <v>415</v>
      </c>
      <c r="U115" s="635"/>
    </row>
    <row r="116" spans="1:21" ht="24.5" thickBot="1" x14ac:dyDescent="0.4">
      <c r="A116" s="1018"/>
      <c r="B116" s="1020"/>
      <c r="C116" s="1020"/>
      <c r="D116" s="189" t="s">
        <v>416</v>
      </c>
      <c r="E116" s="189" t="s">
        <v>432</v>
      </c>
      <c r="F116" s="189" t="s">
        <v>418</v>
      </c>
      <c r="G116" s="189" t="s">
        <v>418</v>
      </c>
      <c r="H116" s="189" t="s">
        <v>32</v>
      </c>
      <c r="I116" s="189" t="s">
        <v>433</v>
      </c>
      <c r="J116" s="189" t="s">
        <v>420</v>
      </c>
      <c r="K116" s="189" t="s">
        <v>421</v>
      </c>
      <c r="L116" s="189" t="s">
        <v>422</v>
      </c>
      <c r="M116" s="189" t="s">
        <v>421</v>
      </c>
      <c r="N116" s="189" t="s">
        <v>423</v>
      </c>
      <c r="O116" s="189" t="s">
        <v>387</v>
      </c>
      <c r="P116" s="189" t="s">
        <v>424</v>
      </c>
      <c r="Q116" s="189" t="s">
        <v>425</v>
      </c>
      <c r="R116" s="189" t="s">
        <v>426</v>
      </c>
      <c r="S116" s="189" t="s">
        <v>426</v>
      </c>
      <c r="T116" s="636"/>
      <c r="U116" s="635"/>
    </row>
    <row r="117" spans="1:21" x14ac:dyDescent="0.35">
      <c r="A117" s="1021" t="str">
        <f>B111</f>
        <v>Extra-urb.m.1</v>
      </c>
      <c r="B117" s="175">
        <v>1</v>
      </c>
      <c r="C117" s="213"/>
      <c r="D117" s="125"/>
      <c r="E117" s="125"/>
      <c r="F117" s="213"/>
      <c r="G117" s="637"/>
      <c r="H117" s="127"/>
      <c r="I117" s="492"/>
      <c r="J117" s="638"/>
      <c r="K117" s="639"/>
      <c r="L117" s="492"/>
      <c r="M117" s="639"/>
      <c r="N117" s="179"/>
      <c r="O117" s="179"/>
      <c r="P117" s="492"/>
      <c r="Q117" s="492"/>
      <c r="R117" s="492"/>
      <c r="S117" s="492"/>
      <c r="T117" s="640"/>
      <c r="U117" s="634"/>
    </row>
    <row r="118" spans="1:21" x14ac:dyDescent="0.35">
      <c r="A118" s="1021"/>
      <c r="B118" s="176">
        <v>2</v>
      </c>
      <c r="C118" s="122"/>
      <c r="D118" s="112"/>
      <c r="E118" s="112"/>
      <c r="F118" s="122"/>
      <c r="G118" s="641"/>
      <c r="H118" s="122"/>
      <c r="I118" s="493"/>
      <c r="J118" s="642"/>
      <c r="K118" s="643"/>
      <c r="L118" s="493"/>
      <c r="M118" s="643"/>
      <c r="N118" s="170"/>
      <c r="O118" s="170"/>
      <c r="P118" s="493"/>
      <c r="Q118" s="493" t="s">
        <v>427</v>
      </c>
      <c r="R118" s="493"/>
      <c r="S118" s="493"/>
      <c r="T118" s="644"/>
      <c r="U118" s="634"/>
    </row>
    <row r="119" spans="1:21" x14ac:dyDescent="0.35">
      <c r="A119" s="1021"/>
      <c r="B119" s="176">
        <v>3</v>
      </c>
      <c r="C119" s="122"/>
      <c r="D119" s="112"/>
      <c r="E119" s="112"/>
      <c r="F119" s="122"/>
      <c r="G119" s="641"/>
      <c r="H119" s="122"/>
      <c r="I119" s="493"/>
      <c r="J119" s="642"/>
      <c r="K119" s="643"/>
      <c r="L119" s="493"/>
      <c r="M119" s="643"/>
      <c r="N119" s="170"/>
      <c r="O119" s="170"/>
      <c r="P119" s="493"/>
      <c r="Q119" s="493"/>
      <c r="R119" s="493"/>
      <c r="S119" s="493"/>
      <c r="T119" s="644"/>
      <c r="U119" s="634"/>
    </row>
    <row r="120" spans="1:21" x14ac:dyDescent="0.35">
      <c r="A120" s="1021"/>
      <c r="B120" s="176">
        <v>4</v>
      </c>
      <c r="C120" s="122"/>
      <c r="D120" s="112"/>
      <c r="E120" s="112"/>
      <c r="F120" s="122"/>
      <c r="G120" s="641"/>
      <c r="H120" s="122"/>
      <c r="I120" s="493"/>
      <c r="J120" s="642"/>
      <c r="K120" s="643"/>
      <c r="L120" s="493"/>
      <c r="M120" s="643"/>
      <c r="N120" s="170"/>
      <c r="O120" s="170"/>
      <c r="P120" s="493"/>
      <c r="Q120" s="493"/>
      <c r="R120" s="493"/>
      <c r="S120" s="493"/>
      <c r="T120" s="644"/>
      <c r="U120" s="634"/>
    </row>
    <row r="121" spans="1:21" x14ac:dyDescent="0.35">
      <c r="A121" s="1021"/>
      <c r="B121" s="176">
        <v>5</v>
      </c>
      <c r="C121" s="122"/>
      <c r="D121" s="112"/>
      <c r="E121" s="112"/>
      <c r="F121" s="122"/>
      <c r="G121" s="641"/>
      <c r="H121" s="122"/>
      <c r="I121" s="493"/>
      <c r="J121" s="642"/>
      <c r="K121" s="643"/>
      <c r="L121" s="493"/>
      <c r="M121" s="643"/>
      <c r="N121" s="170"/>
      <c r="O121" s="170"/>
      <c r="P121" s="493"/>
      <c r="Q121" s="493"/>
      <c r="R121" s="493"/>
      <c r="S121" s="493"/>
      <c r="T121" s="644"/>
      <c r="U121" s="634"/>
    </row>
    <row r="122" spans="1:21" x14ac:dyDescent="0.35">
      <c r="A122" s="1021"/>
      <c r="B122" s="176">
        <v>6</v>
      </c>
      <c r="C122" s="122"/>
      <c r="D122" s="112"/>
      <c r="E122" s="112"/>
      <c r="F122" s="122"/>
      <c r="G122" s="641"/>
      <c r="H122" s="122"/>
      <c r="I122" s="493"/>
      <c r="J122" s="642"/>
      <c r="K122" s="643"/>
      <c r="L122" s="493"/>
      <c r="M122" s="643"/>
      <c r="N122" s="170"/>
      <c r="O122" s="170"/>
      <c r="P122" s="493"/>
      <c r="Q122" s="493"/>
      <c r="R122" s="493"/>
      <c r="S122" s="493"/>
      <c r="T122" s="644"/>
      <c r="U122" s="634"/>
    </row>
    <row r="123" spans="1:21" x14ac:dyDescent="0.35">
      <c r="A123" s="1021"/>
      <c r="B123" s="176">
        <v>7</v>
      </c>
      <c r="C123" s="122"/>
      <c r="D123" s="112"/>
      <c r="E123" s="112"/>
      <c r="F123" s="122"/>
      <c r="G123" s="641"/>
      <c r="H123" s="122"/>
      <c r="I123" s="493"/>
      <c r="J123" s="642"/>
      <c r="K123" s="643"/>
      <c r="L123" s="493"/>
      <c r="M123" s="643"/>
      <c r="N123" s="170"/>
      <c r="O123" s="170"/>
      <c r="P123" s="493"/>
      <c r="Q123" s="493"/>
      <c r="R123" s="493"/>
      <c r="S123" s="493"/>
      <c r="T123" s="644"/>
      <c r="U123" s="634"/>
    </row>
    <row r="124" spans="1:21" x14ac:dyDescent="0.35">
      <c r="A124" s="1021"/>
      <c r="B124" s="176">
        <v>8</v>
      </c>
      <c r="C124" s="122"/>
      <c r="D124" s="112"/>
      <c r="E124" s="112"/>
      <c r="F124" s="122"/>
      <c r="G124" s="641"/>
      <c r="H124" s="122"/>
      <c r="I124" s="493"/>
      <c r="J124" s="642"/>
      <c r="K124" s="643"/>
      <c r="L124" s="493"/>
      <c r="M124" s="643"/>
      <c r="N124" s="170"/>
      <c r="O124" s="170"/>
      <c r="P124" s="493"/>
      <c r="Q124" s="493"/>
      <c r="R124" s="493"/>
      <c r="S124" s="493"/>
      <c r="T124" s="644"/>
      <c r="U124" s="634"/>
    </row>
    <row r="125" spans="1:21" x14ac:dyDescent="0.35">
      <c r="A125" s="1021"/>
      <c r="B125" s="176">
        <v>9</v>
      </c>
      <c r="C125" s="122"/>
      <c r="D125" s="112"/>
      <c r="E125" s="112"/>
      <c r="F125" s="122"/>
      <c r="G125" s="641"/>
      <c r="H125" s="122"/>
      <c r="I125" s="493"/>
      <c r="J125" s="642"/>
      <c r="K125" s="643"/>
      <c r="L125" s="493"/>
      <c r="M125" s="643"/>
      <c r="N125" s="170"/>
      <c r="O125" s="170"/>
      <c r="P125" s="493"/>
      <c r="Q125" s="493"/>
      <c r="R125" s="493"/>
      <c r="S125" s="493"/>
      <c r="T125" s="644"/>
      <c r="U125" s="634"/>
    </row>
    <row r="126" spans="1:21" ht="15" thickBot="1" x14ac:dyDescent="0.4">
      <c r="A126" s="1022"/>
      <c r="B126" s="177">
        <v>10</v>
      </c>
      <c r="C126" s="151"/>
      <c r="D126" s="149"/>
      <c r="E126" s="149"/>
      <c r="F126" s="151"/>
      <c r="G126" s="645"/>
      <c r="H126" s="151"/>
      <c r="I126" s="494"/>
      <c r="J126" s="646"/>
      <c r="K126" s="647"/>
      <c r="L126" s="494"/>
      <c r="M126" s="647"/>
      <c r="N126" s="171"/>
      <c r="O126" s="171"/>
      <c r="P126" s="494"/>
      <c r="Q126" s="494"/>
      <c r="R126" s="494"/>
      <c r="S126" s="494"/>
      <c r="T126" s="648"/>
      <c r="U126" s="634"/>
    </row>
    <row r="127" spans="1:21" ht="29.5" thickBot="1" x14ac:dyDescent="0.4">
      <c r="A127" s="157"/>
      <c r="B127" s="113"/>
      <c r="C127" s="113"/>
      <c r="D127" s="113"/>
      <c r="E127" s="551" t="s">
        <v>388</v>
      </c>
      <c r="F127" s="552">
        <f>COUNTA(F117:F126)</f>
        <v>0</v>
      </c>
      <c r="G127" s="553">
        <f>COUNTA(G117:G126)</f>
        <v>0</v>
      </c>
      <c r="H127" s="649"/>
      <c r="I127" s="649"/>
      <c r="J127" s="597" t="s">
        <v>627</v>
      </c>
      <c r="K127" s="599">
        <f>COUNTIF(K117:K126,"&lt;=31/12/2024")</f>
        <v>0</v>
      </c>
      <c r="L127" s="649"/>
      <c r="M127" s="155" t="s">
        <v>428</v>
      </c>
      <c r="N127" s="168">
        <f>SUM(N117:N126)</f>
        <v>0</v>
      </c>
      <c r="O127" s="169">
        <f>SUM(O117:O126)</f>
        <v>0</v>
      </c>
      <c r="P127" s="113"/>
      <c r="R127" s="113"/>
      <c r="S127" s="113"/>
      <c r="T127" s="650"/>
      <c r="U127" s="651"/>
    </row>
    <row r="128" spans="1:21" ht="15" thickBot="1" x14ac:dyDescent="0.4">
      <c r="A128" s="652"/>
      <c r="B128" s="653"/>
      <c r="C128" s="459"/>
      <c r="D128" s="459"/>
      <c r="E128" s="459"/>
      <c r="F128" s="653"/>
      <c r="G128" s="459"/>
      <c r="H128" s="459"/>
      <c r="I128" s="653"/>
      <c r="J128" s="653"/>
      <c r="K128" s="459"/>
      <c r="L128" s="459"/>
      <c r="M128" s="459"/>
      <c r="N128" s="459"/>
      <c r="O128" s="459"/>
      <c r="P128" s="459"/>
      <c r="Q128" s="459"/>
      <c r="R128" s="459"/>
      <c r="S128" s="654"/>
      <c r="T128" s="459"/>
      <c r="U128" s="655"/>
    </row>
    <row r="129" spans="1:21" ht="15" thickBot="1" x14ac:dyDescent="0.4">
      <c r="A129" s="629"/>
      <c r="B129" s="630"/>
      <c r="C129" s="631"/>
      <c r="D129" s="631"/>
      <c r="E129" s="631"/>
      <c r="F129" s="630"/>
      <c r="G129" s="631"/>
      <c r="H129" s="631"/>
      <c r="I129" s="630"/>
      <c r="J129" s="630"/>
      <c r="K129" s="631"/>
      <c r="L129" s="631"/>
      <c r="M129" s="631"/>
      <c r="N129" s="631"/>
      <c r="O129" s="631"/>
      <c r="P129" s="631"/>
      <c r="Q129" s="631"/>
      <c r="R129" s="631"/>
      <c r="S129" s="631"/>
      <c r="T129" s="631"/>
      <c r="U129" s="632"/>
    </row>
    <row r="130" spans="1:21" ht="27.5" thickBot="1" x14ac:dyDescent="0.4">
      <c r="A130" s="185" t="s">
        <v>9</v>
      </c>
      <c r="B130" s="1023" t="s">
        <v>105</v>
      </c>
      <c r="C130" s="1024"/>
      <c r="E130" s="1025" t="s">
        <v>389</v>
      </c>
      <c r="F130" s="1026"/>
      <c r="G130" s="1027">
        <f>VLOOKUP(B130,'EXTRAUrbano.Piano inv. forn '!$D$40:$AB$69,3,FALSE)</f>
        <v>0</v>
      </c>
      <c r="H130" s="1028"/>
      <c r="I130" s="102"/>
      <c r="J130" s="1025" t="s">
        <v>390</v>
      </c>
      <c r="K130" s="1026"/>
      <c r="L130" s="1027">
        <f>VLOOKUP(B130,'EXTRAUrbano.Piano inv. forn '!$D$40:$AB$69,4,FALSE)</f>
        <v>0</v>
      </c>
      <c r="M130" s="1028"/>
      <c r="O130" s="191" t="s">
        <v>391</v>
      </c>
      <c r="P130" s="633"/>
      <c r="R130" s="192" t="s">
        <v>392</v>
      </c>
      <c r="S130" s="1029"/>
      <c r="T130" s="1030"/>
      <c r="U130" s="634"/>
    </row>
    <row r="131" spans="1:21" ht="15" thickBot="1" x14ac:dyDescent="0.4">
      <c r="A131" s="157"/>
      <c r="B131" s="114"/>
      <c r="C131" s="114"/>
      <c r="E131" s="115"/>
      <c r="F131" s="115"/>
      <c r="G131" s="116"/>
      <c r="H131" s="116"/>
      <c r="I131" s="102"/>
      <c r="J131" s="115"/>
      <c r="K131" s="115"/>
      <c r="L131" s="116"/>
      <c r="M131" s="116"/>
      <c r="O131" s="117"/>
      <c r="R131" s="113"/>
      <c r="S131" s="605"/>
      <c r="U131" s="158"/>
    </row>
    <row r="132" spans="1:21" ht="28.5" customHeight="1" thickBot="1" x14ac:dyDescent="0.4">
      <c r="A132" s="1031" t="s">
        <v>393</v>
      </c>
      <c r="B132" s="1032"/>
      <c r="C132" s="1032"/>
      <c r="D132" s="1033"/>
      <c r="E132" s="1034">
        <f>VLOOKUP(B130,'EXTRAUrbano.Piano inv. forn '!$D$40:$AB$69,17,FALSE)</f>
        <v>0</v>
      </c>
      <c r="F132" s="1035"/>
      <c r="G132" s="1035"/>
      <c r="H132" s="1036"/>
      <c r="I132" s="102"/>
      <c r="J132" s="1037" t="s">
        <v>394</v>
      </c>
      <c r="K132" s="1038"/>
      <c r="L132" s="1034">
        <f>VLOOKUP(B130,'EXTRAUrbano.Piano inv. forn '!$D$40:$AB$69,19,FALSE)</f>
        <v>0</v>
      </c>
      <c r="M132" s="1036"/>
      <c r="N132" s="141"/>
      <c r="O132" s="190" t="s">
        <v>395</v>
      </c>
      <c r="P132" s="163">
        <f>L132+E132</f>
        <v>0</v>
      </c>
      <c r="R132" s="192" t="s">
        <v>396</v>
      </c>
      <c r="S132" s="1029"/>
      <c r="T132" s="1030"/>
      <c r="U132" s="158"/>
    </row>
    <row r="133" spans="1:21" ht="15" thickBot="1" x14ac:dyDescent="0.4">
      <c r="A133" s="157"/>
      <c r="U133" s="634"/>
    </row>
    <row r="134" spans="1:21" ht="58" x14ac:dyDescent="0.35">
      <c r="A134" s="1017" t="s">
        <v>397</v>
      </c>
      <c r="B134" s="1019" t="s">
        <v>398</v>
      </c>
      <c r="C134" s="1019" t="s">
        <v>399</v>
      </c>
      <c r="D134" s="186" t="s">
        <v>400</v>
      </c>
      <c r="E134" s="625" t="s">
        <v>401</v>
      </c>
      <c r="F134" s="186" t="s">
        <v>402</v>
      </c>
      <c r="G134" s="186" t="s">
        <v>403</v>
      </c>
      <c r="H134" s="187" t="s">
        <v>347</v>
      </c>
      <c r="I134" s="187" t="s">
        <v>404</v>
      </c>
      <c r="J134" s="187" t="s">
        <v>405</v>
      </c>
      <c r="K134" s="187" t="s">
        <v>406</v>
      </c>
      <c r="L134" s="187" t="s">
        <v>407</v>
      </c>
      <c r="M134" s="187" t="s">
        <v>408</v>
      </c>
      <c r="N134" s="187" t="s">
        <v>409</v>
      </c>
      <c r="O134" s="187" t="s">
        <v>410</v>
      </c>
      <c r="P134" s="187" t="s">
        <v>411</v>
      </c>
      <c r="Q134" s="187" t="s">
        <v>412</v>
      </c>
      <c r="R134" s="187" t="s">
        <v>413</v>
      </c>
      <c r="S134" s="187" t="s">
        <v>414</v>
      </c>
      <c r="T134" s="188" t="s">
        <v>415</v>
      </c>
      <c r="U134" s="635"/>
    </row>
    <row r="135" spans="1:21" ht="24.5" thickBot="1" x14ac:dyDescent="0.4">
      <c r="A135" s="1018"/>
      <c r="B135" s="1020"/>
      <c r="C135" s="1020"/>
      <c r="D135" s="189" t="s">
        <v>416</v>
      </c>
      <c r="E135" s="189" t="s">
        <v>432</v>
      </c>
      <c r="F135" s="189" t="s">
        <v>418</v>
      </c>
      <c r="G135" s="189" t="s">
        <v>418</v>
      </c>
      <c r="H135" s="189" t="s">
        <v>32</v>
      </c>
      <c r="I135" s="189" t="s">
        <v>433</v>
      </c>
      <c r="J135" s="189" t="s">
        <v>420</v>
      </c>
      <c r="K135" s="189" t="s">
        <v>421</v>
      </c>
      <c r="L135" s="189" t="s">
        <v>422</v>
      </c>
      <c r="M135" s="189" t="s">
        <v>421</v>
      </c>
      <c r="N135" s="189" t="s">
        <v>423</v>
      </c>
      <c r="O135" s="189" t="s">
        <v>387</v>
      </c>
      <c r="P135" s="189" t="s">
        <v>424</v>
      </c>
      <c r="Q135" s="189" t="s">
        <v>425</v>
      </c>
      <c r="R135" s="189" t="s">
        <v>426</v>
      </c>
      <c r="S135" s="189" t="s">
        <v>426</v>
      </c>
      <c r="T135" s="636"/>
      <c r="U135" s="635"/>
    </row>
    <row r="136" spans="1:21" x14ac:dyDescent="0.35">
      <c r="A136" s="1021" t="str">
        <f>B130</f>
        <v>Extra-urb.m.1</v>
      </c>
      <c r="B136" s="175">
        <v>1</v>
      </c>
      <c r="C136" s="213"/>
      <c r="D136" s="125"/>
      <c r="E136" s="125" t="s">
        <v>432</v>
      </c>
      <c r="F136" s="213"/>
      <c r="G136" s="637"/>
      <c r="H136" s="127" t="s">
        <v>434</v>
      </c>
      <c r="I136" s="492"/>
      <c r="J136" s="638"/>
      <c r="K136" s="639"/>
      <c r="L136" s="492"/>
      <c r="M136" s="639"/>
      <c r="N136" s="179"/>
      <c r="O136" s="179"/>
      <c r="P136" s="492"/>
      <c r="Q136" s="492"/>
      <c r="R136" s="492"/>
      <c r="S136" s="492"/>
      <c r="T136" s="640"/>
      <c r="U136" s="634"/>
    </row>
    <row r="137" spans="1:21" x14ac:dyDescent="0.35">
      <c r="A137" s="1021"/>
      <c r="B137" s="176">
        <v>2</v>
      </c>
      <c r="C137" s="122"/>
      <c r="D137" s="112"/>
      <c r="E137" s="112"/>
      <c r="F137" s="122"/>
      <c r="G137" s="641"/>
      <c r="H137" s="122"/>
      <c r="I137" s="493"/>
      <c r="J137" s="642"/>
      <c r="K137" s="643"/>
      <c r="L137" s="493"/>
      <c r="M137" s="643"/>
      <c r="N137" s="170"/>
      <c r="O137" s="170"/>
      <c r="P137" s="493"/>
      <c r="Q137" s="493" t="s">
        <v>427</v>
      </c>
      <c r="R137" s="493"/>
      <c r="S137" s="493"/>
      <c r="T137" s="644"/>
      <c r="U137" s="634"/>
    </row>
    <row r="138" spans="1:21" x14ac:dyDescent="0.35">
      <c r="A138" s="1021"/>
      <c r="B138" s="176">
        <v>3</v>
      </c>
      <c r="C138" s="122"/>
      <c r="D138" s="112"/>
      <c r="E138" s="112" t="s">
        <v>432</v>
      </c>
      <c r="F138" s="122"/>
      <c r="G138" s="641"/>
      <c r="H138" s="122" t="s">
        <v>435</v>
      </c>
      <c r="I138" s="493"/>
      <c r="J138" s="642"/>
      <c r="K138" s="643"/>
      <c r="L138" s="493"/>
      <c r="M138" s="643"/>
      <c r="N138" s="170"/>
      <c r="O138" s="170"/>
      <c r="P138" s="493"/>
      <c r="Q138" s="493"/>
      <c r="R138" s="493"/>
      <c r="S138" s="493"/>
      <c r="T138" s="644"/>
      <c r="U138" s="634"/>
    </row>
    <row r="139" spans="1:21" x14ac:dyDescent="0.35">
      <c r="A139" s="1021"/>
      <c r="B139" s="176">
        <v>4</v>
      </c>
      <c r="C139" s="122"/>
      <c r="D139" s="112"/>
      <c r="E139" s="112"/>
      <c r="F139" s="122"/>
      <c r="G139" s="641"/>
      <c r="H139" s="122"/>
      <c r="I139" s="493"/>
      <c r="J139" s="642"/>
      <c r="K139" s="643"/>
      <c r="L139" s="493"/>
      <c r="M139" s="643"/>
      <c r="N139" s="170"/>
      <c r="O139" s="170"/>
      <c r="P139" s="493"/>
      <c r="Q139" s="493"/>
      <c r="R139" s="493"/>
      <c r="S139" s="493"/>
      <c r="T139" s="644"/>
      <c r="U139" s="634"/>
    </row>
    <row r="140" spans="1:21" x14ac:dyDescent="0.35">
      <c r="A140" s="1021"/>
      <c r="B140" s="176">
        <v>5</v>
      </c>
      <c r="C140" s="122"/>
      <c r="D140" s="112"/>
      <c r="E140" s="112"/>
      <c r="F140" s="122"/>
      <c r="G140" s="641"/>
      <c r="H140" s="122" t="s">
        <v>434</v>
      </c>
      <c r="I140" s="493"/>
      <c r="J140" s="642"/>
      <c r="K140" s="643"/>
      <c r="L140" s="493"/>
      <c r="M140" s="643"/>
      <c r="N140" s="170"/>
      <c r="O140" s="170"/>
      <c r="P140" s="493"/>
      <c r="Q140" s="493"/>
      <c r="R140" s="493"/>
      <c r="S140" s="493"/>
      <c r="T140" s="644"/>
      <c r="U140" s="634"/>
    </row>
    <row r="141" spans="1:21" x14ac:dyDescent="0.35">
      <c r="A141" s="1021"/>
      <c r="B141" s="176">
        <v>6</v>
      </c>
      <c r="C141" s="122"/>
      <c r="D141" s="112"/>
      <c r="E141" s="112"/>
      <c r="F141" s="122"/>
      <c r="G141" s="641"/>
      <c r="H141" s="122"/>
      <c r="I141" s="493"/>
      <c r="J141" s="642"/>
      <c r="K141" s="643"/>
      <c r="L141" s="493"/>
      <c r="M141" s="643"/>
      <c r="N141" s="170"/>
      <c r="O141" s="170"/>
      <c r="P141" s="493"/>
      <c r="Q141" s="493"/>
      <c r="R141" s="493"/>
      <c r="S141" s="493"/>
      <c r="T141" s="644"/>
      <c r="U141" s="634"/>
    </row>
    <row r="142" spans="1:21" x14ac:dyDescent="0.35">
      <c r="A142" s="1021"/>
      <c r="B142" s="176">
        <v>7</v>
      </c>
      <c r="C142" s="122"/>
      <c r="D142" s="112"/>
      <c r="E142" s="112"/>
      <c r="F142" s="122"/>
      <c r="G142" s="641"/>
      <c r="H142" s="122"/>
      <c r="I142" s="493"/>
      <c r="J142" s="642"/>
      <c r="K142" s="643"/>
      <c r="L142" s="493"/>
      <c r="M142" s="643"/>
      <c r="N142" s="170"/>
      <c r="O142" s="170"/>
      <c r="P142" s="493"/>
      <c r="Q142" s="493"/>
      <c r="R142" s="493"/>
      <c r="S142" s="493"/>
      <c r="T142" s="644"/>
      <c r="U142" s="634"/>
    </row>
    <row r="143" spans="1:21" x14ac:dyDescent="0.35">
      <c r="A143" s="1021"/>
      <c r="B143" s="176">
        <v>8</v>
      </c>
      <c r="C143" s="122"/>
      <c r="D143" s="112"/>
      <c r="E143" s="112"/>
      <c r="F143" s="122"/>
      <c r="G143" s="641"/>
      <c r="H143" s="122"/>
      <c r="I143" s="493"/>
      <c r="J143" s="642"/>
      <c r="K143" s="643"/>
      <c r="L143" s="493"/>
      <c r="M143" s="643"/>
      <c r="N143" s="170"/>
      <c r="O143" s="170"/>
      <c r="P143" s="493"/>
      <c r="Q143" s="493"/>
      <c r="R143" s="493"/>
      <c r="S143" s="493"/>
      <c r="T143" s="644"/>
      <c r="U143" s="634"/>
    </row>
    <row r="144" spans="1:21" x14ac:dyDescent="0.35">
      <c r="A144" s="1021"/>
      <c r="B144" s="176">
        <v>9</v>
      </c>
      <c r="C144" s="122"/>
      <c r="D144" s="112"/>
      <c r="E144" s="112"/>
      <c r="F144" s="122"/>
      <c r="G144" s="641"/>
      <c r="H144" s="122"/>
      <c r="I144" s="493"/>
      <c r="J144" s="642"/>
      <c r="K144" s="643"/>
      <c r="L144" s="493"/>
      <c r="M144" s="643"/>
      <c r="N144" s="170"/>
      <c r="O144" s="170"/>
      <c r="P144" s="493"/>
      <c r="Q144" s="493"/>
      <c r="R144" s="493"/>
      <c r="S144" s="493"/>
      <c r="T144" s="644"/>
      <c r="U144" s="634"/>
    </row>
    <row r="145" spans="1:21" ht="15" thickBot="1" x14ac:dyDescent="0.4">
      <c r="A145" s="1022"/>
      <c r="B145" s="177">
        <v>10</v>
      </c>
      <c r="C145" s="151"/>
      <c r="D145" s="149"/>
      <c r="E145" s="149"/>
      <c r="F145" s="151"/>
      <c r="G145" s="645"/>
      <c r="H145" s="151"/>
      <c r="I145" s="494"/>
      <c r="J145" s="646"/>
      <c r="K145" s="647"/>
      <c r="L145" s="494"/>
      <c r="M145" s="647"/>
      <c r="N145" s="171"/>
      <c r="O145" s="171"/>
      <c r="P145" s="494"/>
      <c r="Q145" s="494"/>
      <c r="R145" s="494"/>
      <c r="S145" s="494"/>
      <c r="T145" s="648"/>
      <c r="U145" s="634"/>
    </row>
    <row r="146" spans="1:21" ht="29.5" thickBot="1" x14ac:dyDescent="0.4">
      <c r="A146" s="157"/>
      <c r="B146" s="113"/>
      <c r="C146" s="113"/>
      <c r="D146" s="113"/>
      <c r="E146" s="551" t="s">
        <v>388</v>
      </c>
      <c r="F146" s="552">
        <f>COUNTA(F136:F145)</f>
        <v>0</v>
      </c>
      <c r="G146" s="553">
        <f>COUNTA(G136:G145)</f>
        <v>0</v>
      </c>
      <c r="H146" s="649"/>
      <c r="I146" s="649"/>
      <c r="J146" s="597" t="s">
        <v>627</v>
      </c>
      <c r="K146" s="599">
        <f>COUNTIF(K136:K145,"&lt;=31/12/2024")</f>
        <v>0</v>
      </c>
      <c r="L146" s="649"/>
      <c r="M146" s="155" t="s">
        <v>428</v>
      </c>
      <c r="N146" s="168">
        <f>SUM(N136:N145)</f>
        <v>0</v>
      </c>
      <c r="O146" s="169">
        <f>SUM(O136:O145)</f>
        <v>0</v>
      </c>
      <c r="P146" s="113"/>
      <c r="R146" s="113"/>
      <c r="S146" s="113"/>
      <c r="T146" s="650"/>
      <c r="U146" s="651"/>
    </row>
    <row r="147" spans="1:21" ht="15" thickBot="1" x14ac:dyDescent="0.4">
      <c r="A147" s="652"/>
      <c r="B147" s="653"/>
      <c r="C147" s="459"/>
      <c r="D147" s="459"/>
      <c r="E147" s="459"/>
      <c r="F147" s="653"/>
      <c r="G147" s="459"/>
      <c r="H147" s="459"/>
      <c r="I147" s="653"/>
      <c r="J147" s="653"/>
      <c r="K147" s="459"/>
      <c r="L147" s="459"/>
      <c r="M147" s="459"/>
      <c r="N147" s="459"/>
      <c r="O147" s="459"/>
      <c r="P147" s="459"/>
      <c r="Q147" s="459"/>
      <c r="R147" s="459"/>
      <c r="S147" s="654"/>
      <c r="T147" s="459"/>
      <c r="U147" s="655"/>
    </row>
    <row r="148" spans="1:21" ht="15" thickBot="1" x14ac:dyDescent="0.4">
      <c r="A148" s="629"/>
      <c r="B148" s="630"/>
      <c r="C148" s="631"/>
      <c r="D148" s="631"/>
      <c r="E148" s="631"/>
      <c r="F148" s="630"/>
      <c r="G148" s="631"/>
      <c r="H148" s="631"/>
      <c r="I148" s="630"/>
      <c r="J148" s="630"/>
      <c r="K148" s="631"/>
      <c r="L148" s="631"/>
      <c r="M148" s="631"/>
      <c r="N148" s="631"/>
      <c r="O148" s="631"/>
      <c r="P148" s="631"/>
      <c r="Q148" s="631"/>
      <c r="R148" s="631"/>
      <c r="S148" s="631"/>
      <c r="T148" s="631"/>
      <c r="U148" s="632"/>
    </row>
    <row r="149" spans="1:21" ht="27.5" thickBot="1" x14ac:dyDescent="0.4">
      <c r="A149" s="185" t="s">
        <v>9</v>
      </c>
      <c r="B149" s="1023" t="s">
        <v>105</v>
      </c>
      <c r="C149" s="1024"/>
      <c r="E149" s="1025" t="s">
        <v>389</v>
      </c>
      <c r="F149" s="1026"/>
      <c r="G149" s="1027">
        <f>VLOOKUP(B149,'EXTRAUrbano.Piano inv. forn '!$D$40:$AB$69,3,FALSE)</f>
        <v>0</v>
      </c>
      <c r="H149" s="1028"/>
      <c r="I149" s="102"/>
      <c r="J149" s="1025" t="s">
        <v>390</v>
      </c>
      <c r="K149" s="1026"/>
      <c r="L149" s="1027">
        <f>VLOOKUP(B149,'EXTRAUrbano.Piano inv. forn '!$D$40:$AB$69,4,FALSE)</f>
        <v>0</v>
      </c>
      <c r="M149" s="1028"/>
      <c r="O149" s="191" t="s">
        <v>391</v>
      </c>
      <c r="P149" s="633"/>
      <c r="R149" s="192" t="s">
        <v>392</v>
      </c>
      <c r="S149" s="1029"/>
      <c r="T149" s="1030"/>
      <c r="U149" s="634"/>
    </row>
    <row r="150" spans="1:21" ht="15" thickBot="1" x14ac:dyDescent="0.4">
      <c r="A150" s="157"/>
      <c r="B150" s="114"/>
      <c r="C150" s="114"/>
      <c r="E150" s="115"/>
      <c r="F150" s="115"/>
      <c r="G150" s="116"/>
      <c r="H150" s="116"/>
      <c r="I150" s="102"/>
      <c r="J150" s="115"/>
      <c r="K150" s="115"/>
      <c r="L150" s="116"/>
      <c r="M150" s="116"/>
      <c r="O150" s="117"/>
      <c r="R150" s="113"/>
      <c r="S150" s="605"/>
      <c r="U150" s="158"/>
    </row>
    <row r="151" spans="1:21" ht="28.5" customHeight="1" thickBot="1" x14ac:dyDescent="0.4">
      <c r="A151" s="1031" t="s">
        <v>393</v>
      </c>
      <c r="B151" s="1032"/>
      <c r="C151" s="1032"/>
      <c r="D151" s="1033"/>
      <c r="E151" s="1034">
        <f>VLOOKUP(B149,'EXTRAUrbano.Piano inv. forn '!$D$40:$AB$69,17,FALSE)</f>
        <v>0</v>
      </c>
      <c r="F151" s="1035"/>
      <c r="G151" s="1035"/>
      <c r="H151" s="1036"/>
      <c r="I151" s="102"/>
      <c r="J151" s="1037" t="s">
        <v>394</v>
      </c>
      <c r="K151" s="1038"/>
      <c r="L151" s="1034">
        <f>VLOOKUP(B149,'EXTRAUrbano.Piano inv. forn '!$D$40:$AB$69,19,FALSE)</f>
        <v>0</v>
      </c>
      <c r="M151" s="1036"/>
      <c r="N151" s="141"/>
      <c r="O151" s="190" t="s">
        <v>395</v>
      </c>
      <c r="P151" s="163">
        <f>L151+E151</f>
        <v>0</v>
      </c>
      <c r="R151" s="192" t="s">
        <v>396</v>
      </c>
      <c r="S151" s="1029"/>
      <c r="T151" s="1030"/>
      <c r="U151" s="158"/>
    </row>
    <row r="152" spans="1:21" ht="15" thickBot="1" x14ac:dyDescent="0.4">
      <c r="A152" s="157"/>
      <c r="U152" s="634"/>
    </row>
    <row r="153" spans="1:21" ht="58" x14ac:dyDescent="0.35">
      <c r="A153" s="1017" t="s">
        <v>397</v>
      </c>
      <c r="B153" s="1019" t="s">
        <v>398</v>
      </c>
      <c r="C153" s="1019" t="s">
        <v>399</v>
      </c>
      <c r="D153" s="186" t="s">
        <v>400</v>
      </c>
      <c r="E153" s="625" t="s">
        <v>401</v>
      </c>
      <c r="F153" s="186" t="s">
        <v>402</v>
      </c>
      <c r="G153" s="186" t="s">
        <v>403</v>
      </c>
      <c r="H153" s="187" t="s">
        <v>347</v>
      </c>
      <c r="I153" s="187" t="s">
        <v>404</v>
      </c>
      <c r="J153" s="187" t="s">
        <v>405</v>
      </c>
      <c r="K153" s="187" t="s">
        <v>406</v>
      </c>
      <c r="L153" s="187" t="s">
        <v>407</v>
      </c>
      <c r="M153" s="187" t="s">
        <v>408</v>
      </c>
      <c r="N153" s="187" t="s">
        <v>409</v>
      </c>
      <c r="O153" s="187" t="s">
        <v>410</v>
      </c>
      <c r="P153" s="187" t="s">
        <v>411</v>
      </c>
      <c r="Q153" s="187" t="s">
        <v>412</v>
      </c>
      <c r="R153" s="187" t="s">
        <v>413</v>
      </c>
      <c r="S153" s="187" t="s">
        <v>414</v>
      </c>
      <c r="T153" s="188" t="s">
        <v>415</v>
      </c>
      <c r="U153" s="635"/>
    </row>
    <row r="154" spans="1:21" ht="24.5" thickBot="1" x14ac:dyDescent="0.4">
      <c r="A154" s="1018"/>
      <c r="B154" s="1020"/>
      <c r="C154" s="1020"/>
      <c r="D154" s="189" t="s">
        <v>416</v>
      </c>
      <c r="E154" s="189" t="s">
        <v>432</v>
      </c>
      <c r="F154" s="189" t="s">
        <v>418</v>
      </c>
      <c r="G154" s="189" t="s">
        <v>418</v>
      </c>
      <c r="H154" s="189" t="s">
        <v>32</v>
      </c>
      <c r="I154" s="189" t="s">
        <v>433</v>
      </c>
      <c r="J154" s="189" t="s">
        <v>420</v>
      </c>
      <c r="K154" s="189" t="s">
        <v>421</v>
      </c>
      <c r="L154" s="189" t="s">
        <v>422</v>
      </c>
      <c r="M154" s="189" t="s">
        <v>421</v>
      </c>
      <c r="N154" s="189" t="s">
        <v>423</v>
      </c>
      <c r="O154" s="189" t="s">
        <v>387</v>
      </c>
      <c r="P154" s="189" t="s">
        <v>424</v>
      </c>
      <c r="Q154" s="189" t="s">
        <v>425</v>
      </c>
      <c r="R154" s="189" t="s">
        <v>426</v>
      </c>
      <c r="S154" s="189" t="s">
        <v>426</v>
      </c>
      <c r="T154" s="636"/>
      <c r="U154" s="635"/>
    </row>
    <row r="155" spans="1:21" x14ac:dyDescent="0.35">
      <c r="A155" s="1021" t="str">
        <f>B149</f>
        <v>Extra-urb.m.1</v>
      </c>
      <c r="B155" s="175">
        <v>1</v>
      </c>
      <c r="C155" s="213"/>
      <c r="D155" s="125"/>
      <c r="E155" s="125" t="s">
        <v>432</v>
      </c>
      <c r="F155" s="213"/>
      <c r="G155" s="637"/>
      <c r="H155" s="127" t="s">
        <v>434</v>
      </c>
      <c r="I155" s="492"/>
      <c r="J155" s="638"/>
      <c r="K155" s="639"/>
      <c r="L155" s="492"/>
      <c r="M155" s="639"/>
      <c r="N155" s="179"/>
      <c r="O155" s="179"/>
      <c r="P155" s="492"/>
      <c r="Q155" s="492"/>
      <c r="R155" s="492"/>
      <c r="S155" s="492"/>
      <c r="T155" s="640"/>
      <c r="U155" s="634"/>
    </row>
    <row r="156" spans="1:21" x14ac:dyDescent="0.35">
      <c r="A156" s="1021"/>
      <c r="B156" s="176">
        <v>2</v>
      </c>
      <c r="C156" s="122"/>
      <c r="D156" s="112"/>
      <c r="E156" s="112"/>
      <c r="F156" s="122"/>
      <c r="G156" s="641"/>
      <c r="H156" s="122"/>
      <c r="I156" s="493"/>
      <c r="J156" s="642"/>
      <c r="K156" s="643"/>
      <c r="L156" s="493"/>
      <c r="M156" s="643"/>
      <c r="N156" s="170"/>
      <c r="O156" s="170"/>
      <c r="P156" s="493"/>
      <c r="Q156" s="493" t="s">
        <v>427</v>
      </c>
      <c r="R156" s="493"/>
      <c r="S156" s="493"/>
      <c r="T156" s="644"/>
      <c r="U156" s="634"/>
    </row>
    <row r="157" spans="1:21" x14ac:dyDescent="0.35">
      <c r="A157" s="1021"/>
      <c r="B157" s="176">
        <v>3</v>
      </c>
      <c r="C157" s="122"/>
      <c r="D157" s="112"/>
      <c r="E157" s="112" t="s">
        <v>432</v>
      </c>
      <c r="F157" s="122"/>
      <c r="G157" s="641"/>
      <c r="H157" s="122" t="s">
        <v>435</v>
      </c>
      <c r="I157" s="493"/>
      <c r="J157" s="642"/>
      <c r="K157" s="643"/>
      <c r="L157" s="493"/>
      <c r="M157" s="643"/>
      <c r="N157" s="170"/>
      <c r="O157" s="170"/>
      <c r="P157" s="493"/>
      <c r="Q157" s="493"/>
      <c r="R157" s="493"/>
      <c r="S157" s="493"/>
      <c r="T157" s="644"/>
      <c r="U157" s="634"/>
    </row>
    <row r="158" spans="1:21" x14ac:dyDescent="0.35">
      <c r="A158" s="1021"/>
      <c r="B158" s="176">
        <v>4</v>
      </c>
      <c r="C158" s="122"/>
      <c r="D158" s="112"/>
      <c r="E158" s="112"/>
      <c r="F158" s="122"/>
      <c r="G158" s="641"/>
      <c r="H158" s="122"/>
      <c r="I158" s="493"/>
      <c r="J158" s="642"/>
      <c r="K158" s="643"/>
      <c r="L158" s="493"/>
      <c r="M158" s="643"/>
      <c r="N158" s="170"/>
      <c r="O158" s="170"/>
      <c r="P158" s="493"/>
      <c r="Q158" s="493"/>
      <c r="R158" s="493"/>
      <c r="S158" s="493"/>
      <c r="T158" s="644"/>
      <c r="U158" s="634"/>
    </row>
    <row r="159" spans="1:21" x14ac:dyDescent="0.35">
      <c r="A159" s="1021"/>
      <c r="B159" s="176">
        <v>5</v>
      </c>
      <c r="C159" s="122"/>
      <c r="D159" s="112"/>
      <c r="E159" s="112"/>
      <c r="F159" s="122"/>
      <c r="G159" s="641"/>
      <c r="H159" s="122" t="s">
        <v>434</v>
      </c>
      <c r="I159" s="493"/>
      <c r="J159" s="642"/>
      <c r="K159" s="643"/>
      <c r="L159" s="493"/>
      <c r="M159" s="643"/>
      <c r="N159" s="170"/>
      <c r="O159" s="170"/>
      <c r="P159" s="493"/>
      <c r="Q159" s="493"/>
      <c r="R159" s="493"/>
      <c r="S159" s="493"/>
      <c r="T159" s="644"/>
      <c r="U159" s="634"/>
    </row>
    <row r="160" spans="1:21" x14ac:dyDescent="0.35">
      <c r="A160" s="1021"/>
      <c r="B160" s="176">
        <v>6</v>
      </c>
      <c r="C160" s="122"/>
      <c r="D160" s="112"/>
      <c r="E160" s="112"/>
      <c r="F160" s="122"/>
      <c r="G160" s="641"/>
      <c r="H160" s="122"/>
      <c r="I160" s="493"/>
      <c r="J160" s="642"/>
      <c r="K160" s="643"/>
      <c r="L160" s="493"/>
      <c r="M160" s="643"/>
      <c r="N160" s="170"/>
      <c r="O160" s="170"/>
      <c r="P160" s="493"/>
      <c r="Q160" s="493"/>
      <c r="R160" s="493"/>
      <c r="S160" s="493"/>
      <c r="T160" s="644"/>
      <c r="U160" s="634"/>
    </row>
    <row r="161" spans="1:21" x14ac:dyDescent="0.35">
      <c r="A161" s="1021"/>
      <c r="B161" s="176">
        <v>7</v>
      </c>
      <c r="C161" s="122"/>
      <c r="D161" s="112"/>
      <c r="E161" s="112"/>
      <c r="F161" s="122"/>
      <c r="G161" s="641"/>
      <c r="H161" s="122"/>
      <c r="I161" s="493"/>
      <c r="J161" s="642"/>
      <c r="K161" s="643"/>
      <c r="L161" s="493"/>
      <c r="M161" s="643"/>
      <c r="N161" s="170"/>
      <c r="O161" s="170"/>
      <c r="P161" s="493"/>
      <c r="Q161" s="493"/>
      <c r="R161" s="493"/>
      <c r="S161" s="493"/>
      <c r="T161" s="644"/>
      <c r="U161" s="634"/>
    </row>
    <row r="162" spans="1:21" x14ac:dyDescent="0.35">
      <c r="A162" s="1021"/>
      <c r="B162" s="176">
        <v>8</v>
      </c>
      <c r="C162" s="122"/>
      <c r="D162" s="112"/>
      <c r="E162" s="112"/>
      <c r="F162" s="122"/>
      <c r="G162" s="641"/>
      <c r="H162" s="122"/>
      <c r="I162" s="493"/>
      <c r="J162" s="642"/>
      <c r="K162" s="643"/>
      <c r="L162" s="493"/>
      <c r="M162" s="643"/>
      <c r="N162" s="170"/>
      <c r="O162" s="170"/>
      <c r="P162" s="493"/>
      <c r="Q162" s="493"/>
      <c r="R162" s="493"/>
      <c r="S162" s="493"/>
      <c r="T162" s="644"/>
      <c r="U162" s="634"/>
    </row>
    <row r="163" spans="1:21" x14ac:dyDescent="0.35">
      <c r="A163" s="1021"/>
      <c r="B163" s="176">
        <v>9</v>
      </c>
      <c r="C163" s="122"/>
      <c r="D163" s="112"/>
      <c r="E163" s="112"/>
      <c r="F163" s="122"/>
      <c r="G163" s="641"/>
      <c r="H163" s="122"/>
      <c r="I163" s="493"/>
      <c r="J163" s="642"/>
      <c r="K163" s="643"/>
      <c r="L163" s="493"/>
      <c r="M163" s="643"/>
      <c r="N163" s="170"/>
      <c r="O163" s="170"/>
      <c r="P163" s="493"/>
      <c r="Q163" s="493"/>
      <c r="R163" s="493"/>
      <c r="S163" s="493"/>
      <c r="T163" s="644"/>
      <c r="U163" s="634"/>
    </row>
    <row r="164" spans="1:21" ht="15" thickBot="1" x14ac:dyDescent="0.4">
      <c r="A164" s="1022"/>
      <c r="B164" s="177">
        <v>10</v>
      </c>
      <c r="C164" s="151"/>
      <c r="D164" s="149"/>
      <c r="E164" s="149"/>
      <c r="F164" s="151"/>
      <c r="G164" s="645"/>
      <c r="H164" s="151"/>
      <c r="I164" s="494"/>
      <c r="J164" s="646"/>
      <c r="K164" s="647"/>
      <c r="L164" s="494"/>
      <c r="M164" s="647"/>
      <c r="N164" s="171"/>
      <c r="O164" s="171"/>
      <c r="P164" s="494"/>
      <c r="Q164" s="494"/>
      <c r="R164" s="494"/>
      <c r="S164" s="494"/>
      <c r="T164" s="648"/>
      <c r="U164" s="634"/>
    </row>
    <row r="165" spans="1:21" ht="29.5" thickBot="1" x14ac:dyDescent="0.4">
      <c r="A165" s="157"/>
      <c r="B165" s="113"/>
      <c r="C165" s="113"/>
      <c r="D165" s="113"/>
      <c r="E165" s="551" t="s">
        <v>388</v>
      </c>
      <c r="F165" s="552">
        <f>COUNTA(F155:F164)</f>
        <v>0</v>
      </c>
      <c r="G165" s="553">
        <f>COUNTA(G155:G164)</f>
        <v>0</v>
      </c>
      <c r="H165" s="649"/>
      <c r="I165" s="649"/>
      <c r="J165" s="597" t="s">
        <v>627</v>
      </c>
      <c r="K165" s="599">
        <f>COUNTIF(K155:K164,"&lt;=31/12/2024")</f>
        <v>0</v>
      </c>
      <c r="L165" s="649"/>
      <c r="M165" s="155" t="s">
        <v>428</v>
      </c>
      <c r="N165" s="168">
        <f>SUM(N155:N164)</f>
        <v>0</v>
      </c>
      <c r="O165" s="169">
        <f>SUM(O155:O164)</f>
        <v>0</v>
      </c>
      <c r="P165" s="113"/>
      <c r="R165" s="113"/>
      <c r="S165" s="113"/>
      <c r="T165" s="650"/>
      <c r="U165" s="651"/>
    </row>
    <row r="166" spans="1:21" ht="15" thickBot="1" x14ac:dyDescent="0.4">
      <c r="A166" s="652"/>
      <c r="B166" s="653"/>
      <c r="C166" s="459"/>
      <c r="D166" s="459"/>
      <c r="E166" s="459"/>
      <c r="F166" s="653"/>
      <c r="G166" s="459"/>
      <c r="H166" s="459"/>
      <c r="I166" s="653"/>
      <c r="J166" s="653"/>
      <c r="K166" s="459"/>
      <c r="L166" s="459"/>
      <c r="M166" s="459"/>
      <c r="N166" s="459"/>
      <c r="O166" s="459"/>
      <c r="P166" s="459"/>
      <c r="Q166" s="459"/>
      <c r="R166" s="459"/>
      <c r="S166" s="654"/>
      <c r="T166" s="459"/>
      <c r="U166" s="655"/>
    </row>
    <row r="167" spans="1:21" ht="15" thickBot="1" x14ac:dyDescent="0.4">
      <c r="A167" s="629"/>
      <c r="B167" s="630"/>
      <c r="C167" s="631"/>
      <c r="D167" s="631"/>
      <c r="E167" s="631"/>
      <c r="F167" s="630"/>
      <c r="G167" s="631"/>
      <c r="H167" s="631"/>
      <c r="I167" s="630"/>
      <c r="J167" s="630"/>
      <c r="K167" s="631"/>
      <c r="L167" s="631"/>
      <c r="M167" s="631"/>
      <c r="N167" s="631"/>
      <c r="O167" s="631"/>
      <c r="P167" s="631"/>
      <c r="Q167" s="631"/>
      <c r="R167" s="631"/>
      <c r="S167" s="631"/>
      <c r="T167" s="631"/>
      <c r="U167" s="632"/>
    </row>
    <row r="168" spans="1:21" ht="27.5" thickBot="1" x14ac:dyDescent="0.4">
      <c r="A168" s="185" t="s">
        <v>9</v>
      </c>
      <c r="B168" s="1023" t="s">
        <v>105</v>
      </c>
      <c r="C168" s="1024"/>
      <c r="E168" s="1025" t="s">
        <v>389</v>
      </c>
      <c r="F168" s="1026"/>
      <c r="G168" s="1027">
        <f>VLOOKUP(B168,'EXTRAUrbano.Piano inv. forn '!$D$40:$AB$69,3,FALSE)</f>
        <v>0</v>
      </c>
      <c r="H168" s="1028"/>
      <c r="I168" s="102"/>
      <c r="J168" s="1025" t="s">
        <v>390</v>
      </c>
      <c r="K168" s="1026"/>
      <c r="L168" s="1027">
        <f>VLOOKUP(B168,'EXTRAUrbano.Piano inv. forn '!$D$40:$AB$69,4,FALSE)</f>
        <v>0</v>
      </c>
      <c r="M168" s="1028"/>
      <c r="O168" s="191" t="s">
        <v>391</v>
      </c>
      <c r="P168" s="633"/>
      <c r="R168" s="192" t="s">
        <v>392</v>
      </c>
      <c r="S168" s="1029"/>
      <c r="T168" s="1030"/>
      <c r="U168" s="634"/>
    </row>
    <row r="169" spans="1:21" ht="15" thickBot="1" x14ac:dyDescent="0.4">
      <c r="A169" s="157"/>
      <c r="B169" s="114"/>
      <c r="C169" s="114"/>
      <c r="E169" s="115"/>
      <c r="F169" s="115"/>
      <c r="G169" s="116"/>
      <c r="H169" s="116"/>
      <c r="I169" s="102"/>
      <c r="J169" s="115"/>
      <c r="K169" s="115"/>
      <c r="L169" s="116"/>
      <c r="M169" s="116"/>
      <c r="O169" s="117"/>
      <c r="R169" s="113"/>
      <c r="S169" s="605"/>
      <c r="U169" s="158"/>
    </row>
    <row r="170" spans="1:21" ht="28.5" customHeight="1" thickBot="1" x14ac:dyDescent="0.4">
      <c r="A170" s="1031" t="s">
        <v>393</v>
      </c>
      <c r="B170" s="1032"/>
      <c r="C170" s="1032"/>
      <c r="D170" s="1033"/>
      <c r="E170" s="1034">
        <f>VLOOKUP(B168,'EXTRAUrbano.Piano inv. forn '!$D$40:$AB$69,17,FALSE)</f>
        <v>0</v>
      </c>
      <c r="F170" s="1035"/>
      <c r="G170" s="1035"/>
      <c r="H170" s="1036"/>
      <c r="I170" s="102"/>
      <c r="J170" s="1037" t="s">
        <v>394</v>
      </c>
      <c r="K170" s="1038"/>
      <c r="L170" s="1034">
        <f>VLOOKUP(B168,'EXTRAUrbano.Piano inv. forn '!$D$40:$AB$69,19,FALSE)</f>
        <v>0</v>
      </c>
      <c r="M170" s="1036"/>
      <c r="N170" s="141"/>
      <c r="O170" s="190" t="s">
        <v>395</v>
      </c>
      <c r="P170" s="163">
        <f>L170+E170</f>
        <v>0</v>
      </c>
      <c r="R170" s="192" t="s">
        <v>396</v>
      </c>
      <c r="S170" s="1029"/>
      <c r="T170" s="1030"/>
      <c r="U170" s="158"/>
    </row>
    <row r="171" spans="1:21" ht="15" thickBot="1" x14ac:dyDescent="0.4">
      <c r="A171" s="157"/>
      <c r="U171" s="634"/>
    </row>
    <row r="172" spans="1:21" ht="58" x14ac:dyDescent="0.35">
      <c r="A172" s="1017" t="s">
        <v>397</v>
      </c>
      <c r="B172" s="1019" t="s">
        <v>398</v>
      </c>
      <c r="C172" s="1019" t="s">
        <v>399</v>
      </c>
      <c r="D172" s="186" t="s">
        <v>400</v>
      </c>
      <c r="E172" s="625" t="s">
        <v>401</v>
      </c>
      <c r="F172" s="186" t="s">
        <v>402</v>
      </c>
      <c r="G172" s="186" t="s">
        <v>403</v>
      </c>
      <c r="H172" s="187" t="s">
        <v>347</v>
      </c>
      <c r="I172" s="187" t="s">
        <v>404</v>
      </c>
      <c r="J172" s="187" t="s">
        <v>405</v>
      </c>
      <c r="K172" s="187" t="s">
        <v>406</v>
      </c>
      <c r="L172" s="187" t="s">
        <v>407</v>
      </c>
      <c r="M172" s="187" t="s">
        <v>408</v>
      </c>
      <c r="N172" s="187" t="s">
        <v>409</v>
      </c>
      <c r="O172" s="187" t="s">
        <v>410</v>
      </c>
      <c r="P172" s="187" t="s">
        <v>411</v>
      </c>
      <c r="Q172" s="187" t="s">
        <v>412</v>
      </c>
      <c r="R172" s="187" t="s">
        <v>413</v>
      </c>
      <c r="S172" s="187" t="s">
        <v>414</v>
      </c>
      <c r="T172" s="188" t="s">
        <v>415</v>
      </c>
      <c r="U172" s="635"/>
    </row>
    <row r="173" spans="1:21" ht="24.5" thickBot="1" x14ac:dyDescent="0.4">
      <c r="A173" s="1018"/>
      <c r="B173" s="1020"/>
      <c r="C173" s="1020"/>
      <c r="D173" s="189" t="s">
        <v>416</v>
      </c>
      <c r="E173" s="189" t="s">
        <v>432</v>
      </c>
      <c r="F173" s="189" t="s">
        <v>418</v>
      </c>
      <c r="G173" s="189" t="s">
        <v>418</v>
      </c>
      <c r="H173" s="189" t="s">
        <v>32</v>
      </c>
      <c r="I173" s="189" t="s">
        <v>433</v>
      </c>
      <c r="J173" s="189" t="s">
        <v>420</v>
      </c>
      <c r="K173" s="189" t="s">
        <v>421</v>
      </c>
      <c r="L173" s="189" t="s">
        <v>422</v>
      </c>
      <c r="M173" s="189" t="s">
        <v>421</v>
      </c>
      <c r="N173" s="189" t="s">
        <v>423</v>
      </c>
      <c r="O173" s="189" t="s">
        <v>387</v>
      </c>
      <c r="P173" s="189" t="s">
        <v>424</v>
      </c>
      <c r="Q173" s="189" t="s">
        <v>425</v>
      </c>
      <c r="R173" s="189" t="s">
        <v>426</v>
      </c>
      <c r="S173" s="189" t="s">
        <v>426</v>
      </c>
      <c r="T173" s="636"/>
      <c r="U173" s="635"/>
    </row>
    <row r="174" spans="1:21" x14ac:dyDescent="0.35">
      <c r="A174" s="1021" t="str">
        <f>B168</f>
        <v>Extra-urb.m.1</v>
      </c>
      <c r="B174" s="175">
        <v>1</v>
      </c>
      <c r="C174" s="213"/>
      <c r="D174" s="125"/>
      <c r="E174" s="125" t="s">
        <v>432</v>
      </c>
      <c r="F174" s="213"/>
      <c r="G174" s="637"/>
      <c r="H174" s="127" t="s">
        <v>434</v>
      </c>
      <c r="I174" s="492"/>
      <c r="J174" s="638"/>
      <c r="K174" s="639"/>
      <c r="L174" s="492"/>
      <c r="M174" s="639"/>
      <c r="N174" s="179"/>
      <c r="O174" s="179"/>
      <c r="P174" s="492"/>
      <c r="Q174" s="492"/>
      <c r="R174" s="492"/>
      <c r="S174" s="492"/>
      <c r="T174" s="640"/>
      <c r="U174" s="634"/>
    </row>
    <row r="175" spans="1:21" x14ac:dyDescent="0.35">
      <c r="A175" s="1021"/>
      <c r="B175" s="176">
        <v>2</v>
      </c>
      <c r="C175" s="122"/>
      <c r="D175" s="112"/>
      <c r="E175" s="112"/>
      <c r="F175" s="122"/>
      <c r="G175" s="641"/>
      <c r="H175" s="122"/>
      <c r="I175" s="493"/>
      <c r="J175" s="642"/>
      <c r="K175" s="643"/>
      <c r="L175" s="493"/>
      <c r="M175" s="643"/>
      <c r="N175" s="170"/>
      <c r="O175" s="170"/>
      <c r="P175" s="493"/>
      <c r="Q175" s="493" t="s">
        <v>427</v>
      </c>
      <c r="R175" s="493"/>
      <c r="S175" s="493"/>
      <c r="T175" s="644"/>
      <c r="U175" s="634"/>
    </row>
    <row r="176" spans="1:21" x14ac:dyDescent="0.35">
      <c r="A176" s="1021"/>
      <c r="B176" s="176">
        <v>3</v>
      </c>
      <c r="C176" s="122"/>
      <c r="D176" s="112"/>
      <c r="E176" s="112" t="s">
        <v>432</v>
      </c>
      <c r="F176" s="122"/>
      <c r="G176" s="641"/>
      <c r="H176" s="122" t="s">
        <v>435</v>
      </c>
      <c r="I176" s="493"/>
      <c r="J176" s="642"/>
      <c r="K176" s="643"/>
      <c r="L176" s="493"/>
      <c r="M176" s="643"/>
      <c r="N176" s="170"/>
      <c r="O176" s="170"/>
      <c r="P176" s="493"/>
      <c r="Q176" s="493"/>
      <c r="R176" s="493"/>
      <c r="S176" s="493"/>
      <c r="T176" s="644"/>
      <c r="U176" s="634"/>
    </row>
    <row r="177" spans="1:21" x14ac:dyDescent="0.35">
      <c r="A177" s="1021"/>
      <c r="B177" s="176">
        <v>4</v>
      </c>
      <c r="C177" s="122"/>
      <c r="D177" s="112"/>
      <c r="E177" s="112"/>
      <c r="F177" s="122"/>
      <c r="G177" s="641"/>
      <c r="H177" s="122"/>
      <c r="I177" s="493"/>
      <c r="J177" s="642"/>
      <c r="K177" s="643"/>
      <c r="L177" s="493"/>
      <c r="M177" s="643"/>
      <c r="N177" s="170"/>
      <c r="O177" s="170"/>
      <c r="P177" s="493"/>
      <c r="Q177" s="493"/>
      <c r="R177" s="493"/>
      <c r="S177" s="493"/>
      <c r="T177" s="644"/>
      <c r="U177" s="634"/>
    </row>
    <row r="178" spans="1:21" x14ac:dyDescent="0.35">
      <c r="A178" s="1021"/>
      <c r="B178" s="176">
        <v>5</v>
      </c>
      <c r="C178" s="122"/>
      <c r="D178" s="112"/>
      <c r="E178" s="112"/>
      <c r="F178" s="122"/>
      <c r="G178" s="641"/>
      <c r="H178" s="122" t="s">
        <v>434</v>
      </c>
      <c r="I178" s="493"/>
      <c r="J178" s="642"/>
      <c r="K178" s="643"/>
      <c r="L178" s="493"/>
      <c r="M178" s="643"/>
      <c r="N178" s="170"/>
      <c r="O178" s="170"/>
      <c r="P178" s="493"/>
      <c r="Q178" s="493"/>
      <c r="R178" s="493"/>
      <c r="S178" s="493"/>
      <c r="T178" s="644"/>
      <c r="U178" s="634"/>
    </row>
    <row r="179" spans="1:21" x14ac:dyDescent="0.35">
      <c r="A179" s="1021"/>
      <c r="B179" s="176">
        <v>6</v>
      </c>
      <c r="C179" s="122"/>
      <c r="D179" s="112"/>
      <c r="E179" s="112"/>
      <c r="F179" s="122"/>
      <c r="G179" s="641"/>
      <c r="H179" s="122"/>
      <c r="I179" s="493"/>
      <c r="J179" s="642"/>
      <c r="K179" s="643"/>
      <c r="L179" s="493"/>
      <c r="M179" s="643"/>
      <c r="N179" s="170"/>
      <c r="O179" s="170"/>
      <c r="P179" s="493"/>
      <c r="Q179" s="493"/>
      <c r="R179" s="493"/>
      <c r="S179" s="493"/>
      <c r="T179" s="644"/>
      <c r="U179" s="634"/>
    </row>
    <row r="180" spans="1:21" x14ac:dyDescent="0.35">
      <c r="A180" s="1021"/>
      <c r="B180" s="176">
        <v>7</v>
      </c>
      <c r="C180" s="122"/>
      <c r="D180" s="112"/>
      <c r="E180" s="112"/>
      <c r="F180" s="122"/>
      <c r="G180" s="641"/>
      <c r="H180" s="122"/>
      <c r="I180" s="493"/>
      <c r="J180" s="642"/>
      <c r="K180" s="643"/>
      <c r="L180" s="493"/>
      <c r="M180" s="643"/>
      <c r="N180" s="170"/>
      <c r="O180" s="170"/>
      <c r="P180" s="493"/>
      <c r="Q180" s="493"/>
      <c r="R180" s="493"/>
      <c r="S180" s="493"/>
      <c r="T180" s="644"/>
      <c r="U180" s="634"/>
    </row>
    <row r="181" spans="1:21" x14ac:dyDescent="0.35">
      <c r="A181" s="1021"/>
      <c r="B181" s="176">
        <v>8</v>
      </c>
      <c r="C181" s="122"/>
      <c r="D181" s="112"/>
      <c r="E181" s="112"/>
      <c r="F181" s="122"/>
      <c r="G181" s="641"/>
      <c r="H181" s="122"/>
      <c r="I181" s="493"/>
      <c r="J181" s="642"/>
      <c r="K181" s="643"/>
      <c r="L181" s="493"/>
      <c r="M181" s="643"/>
      <c r="N181" s="170"/>
      <c r="O181" s="170"/>
      <c r="P181" s="493"/>
      <c r="Q181" s="493"/>
      <c r="R181" s="493"/>
      <c r="S181" s="493"/>
      <c r="T181" s="644"/>
      <c r="U181" s="634"/>
    </row>
    <row r="182" spans="1:21" x14ac:dyDescent="0.35">
      <c r="A182" s="1021"/>
      <c r="B182" s="176">
        <v>9</v>
      </c>
      <c r="C182" s="122"/>
      <c r="D182" s="112"/>
      <c r="E182" s="112"/>
      <c r="F182" s="122"/>
      <c r="G182" s="641"/>
      <c r="H182" s="122"/>
      <c r="I182" s="493"/>
      <c r="J182" s="642"/>
      <c r="K182" s="643"/>
      <c r="L182" s="493"/>
      <c r="M182" s="643"/>
      <c r="N182" s="170"/>
      <c r="O182" s="170"/>
      <c r="P182" s="493"/>
      <c r="Q182" s="493"/>
      <c r="R182" s="493"/>
      <c r="S182" s="493"/>
      <c r="T182" s="644"/>
      <c r="U182" s="634"/>
    </row>
    <row r="183" spans="1:21" ht="15" thickBot="1" x14ac:dyDescent="0.4">
      <c r="A183" s="1022"/>
      <c r="B183" s="177">
        <v>10</v>
      </c>
      <c r="C183" s="151"/>
      <c r="D183" s="149"/>
      <c r="E183" s="149"/>
      <c r="F183" s="151"/>
      <c r="G183" s="645"/>
      <c r="H183" s="151"/>
      <c r="I183" s="494"/>
      <c r="J183" s="646"/>
      <c r="K183" s="647"/>
      <c r="L183" s="494"/>
      <c r="M183" s="647"/>
      <c r="N183" s="171"/>
      <c r="O183" s="171"/>
      <c r="P183" s="494"/>
      <c r="Q183" s="494"/>
      <c r="R183" s="494"/>
      <c r="S183" s="494"/>
      <c r="T183" s="648"/>
      <c r="U183" s="634"/>
    </row>
    <row r="184" spans="1:21" ht="29.5" thickBot="1" x14ac:dyDescent="0.4">
      <c r="A184" s="157"/>
      <c r="B184" s="113"/>
      <c r="C184" s="113"/>
      <c r="D184" s="113"/>
      <c r="E184" s="551" t="s">
        <v>388</v>
      </c>
      <c r="F184" s="552">
        <f>COUNTA(F174:F183)</f>
        <v>0</v>
      </c>
      <c r="G184" s="553">
        <f>COUNTA(G174:G183)</f>
        <v>0</v>
      </c>
      <c r="H184" s="649"/>
      <c r="I184" s="649"/>
      <c r="J184" s="597" t="s">
        <v>627</v>
      </c>
      <c r="K184" s="599">
        <f>COUNTIF(K174:K183,"&lt;=31/12/2024")</f>
        <v>0</v>
      </c>
      <c r="L184" s="649"/>
      <c r="M184" s="155" t="s">
        <v>428</v>
      </c>
      <c r="N184" s="168">
        <f>SUM(N174:N183)</f>
        <v>0</v>
      </c>
      <c r="O184" s="169">
        <f>SUM(O174:O183)</f>
        <v>0</v>
      </c>
      <c r="P184" s="113"/>
      <c r="R184" s="113"/>
      <c r="S184" s="113"/>
      <c r="T184" s="650"/>
      <c r="U184" s="651"/>
    </row>
    <row r="185" spans="1:21" ht="15" thickBot="1" x14ac:dyDescent="0.4">
      <c r="A185" s="652"/>
      <c r="B185" s="653"/>
      <c r="C185" s="459"/>
      <c r="D185" s="459"/>
      <c r="E185" s="459"/>
      <c r="F185" s="653"/>
      <c r="G185" s="459"/>
      <c r="H185" s="459"/>
      <c r="I185" s="653"/>
      <c r="J185" s="653"/>
      <c r="K185" s="459"/>
      <c r="L185" s="459"/>
      <c r="M185" s="459"/>
      <c r="N185" s="459"/>
      <c r="O185" s="459"/>
      <c r="P185" s="459"/>
      <c r="Q185" s="459"/>
      <c r="R185" s="459"/>
      <c r="S185" s="654"/>
      <c r="T185" s="459"/>
      <c r="U185" s="655"/>
    </row>
    <row r="186" spans="1:21" ht="15" thickBot="1" x14ac:dyDescent="0.4">
      <c r="A186" s="629"/>
      <c r="B186" s="630"/>
      <c r="C186" s="631"/>
      <c r="D186" s="631"/>
      <c r="E186" s="631"/>
      <c r="F186" s="630"/>
      <c r="G186" s="631"/>
      <c r="H186" s="631"/>
      <c r="I186" s="630"/>
      <c r="J186" s="630"/>
      <c r="K186" s="631"/>
      <c r="L186" s="631"/>
      <c r="M186" s="631"/>
      <c r="N186" s="631"/>
      <c r="O186" s="631"/>
      <c r="P186" s="631"/>
      <c r="Q186" s="631"/>
      <c r="R186" s="631"/>
      <c r="S186" s="631"/>
      <c r="T186" s="631"/>
      <c r="U186" s="632"/>
    </row>
    <row r="187" spans="1:21" ht="27.5" thickBot="1" x14ac:dyDescent="0.4">
      <c r="A187" s="185" t="s">
        <v>9</v>
      </c>
      <c r="B187" s="1023" t="s">
        <v>105</v>
      </c>
      <c r="C187" s="1024"/>
      <c r="E187" s="1025" t="s">
        <v>389</v>
      </c>
      <c r="F187" s="1026"/>
      <c r="G187" s="1027">
        <f>VLOOKUP(B187,'EXTRAUrbano.Piano inv. forn '!$D$40:$AB$69,3,FALSE)</f>
        <v>0</v>
      </c>
      <c r="H187" s="1028"/>
      <c r="I187" s="102"/>
      <c r="J187" s="1025" t="s">
        <v>390</v>
      </c>
      <c r="K187" s="1026"/>
      <c r="L187" s="1027">
        <f>VLOOKUP(B187,'EXTRAUrbano.Piano inv. forn '!$D$40:$AB$69,4,FALSE)</f>
        <v>0</v>
      </c>
      <c r="M187" s="1028"/>
      <c r="O187" s="191" t="s">
        <v>391</v>
      </c>
      <c r="P187" s="633"/>
      <c r="R187" s="192" t="s">
        <v>392</v>
      </c>
      <c r="S187" s="1029"/>
      <c r="T187" s="1030"/>
      <c r="U187" s="634"/>
    </row>
    <row r="188" spans="1:21" ht="15" thickBot="1" x14ac:dyDescent="0.4">
      <c r="A188" s="157"/>
      <c r="B188" s="114"/>
      <c r="C188" s="114"/>
      <c r="E188" s="115"/>
      <c r="F188" s="115"/>
      <c r="G188" s="116"/>
      <c r="H188" s="116"/>
      <c r="I188" s="102"/>
      <c r="J188" s="115"/>
      <c r="K188" s="115"/>
      <c r="L188" s="116"/>
      <c r="M188" s="116"/>
      <c r="O188" s="117"/>
      <c r="R188" s="113"/>
      <c r="S188" s="605"/>
      <c r="U188" s="158"/>
    </row>
    <row r="189" spans="1:21" ht="28.5" customHeight="1" thickBot="1" x14ac:dyDescent="0.4">
      <c r="A189" s="1031" t="s">
        <v>393</v>
      </c>
      <c r="B189" s="1032"/>
      <c r="C189" s="1032"/>
      <c r="D189" s="1033"/>
      <c r="E189" s="1034">
        <f>VLOOKUP(B187,'EXTRAUrbano.Piano inv. forn '!$D$40:$AB$69,17,FALSE)</f>
        <v>0</v>
      </c>
      <c r="F189" s="1035"/>
      <c r="G189" s="1035"/>
      <c r="H189" s="1036"/>
      <c r="I189" s="102"/>
      <c r="J189" s="1037" t="s">
        <v>394</v>
      </c>
      <c r="K189" s="1038"/>
      <c r="L189" s="1034">
        <f>VLOOKUP(B187,'EXTRAUrbano.Piano inv. forn '!$D$40:$AB$69,19,FALSE)</f>
        <v>0</v>
      </c>
      <c r="M189" s="1036"/>
      <c r="N189" s="141"/>
      <c r="O189" s="190" t="s">
        <v>395</v>
      </c>
      <c r="P189" s="163">
        <f>L189+E189</f>
        <v>0</v>
      </c>
      <c r="R189" s="192" t="s">
        <v>396</v>
      </c>
      <c r="S189" s="1029"/>
      <c r="T189" s="1030"/>
      <c r="U189" s="158"/>
    </row>
    <row r="190" spans="1:21" ht="15" thickBot="1" x14ac:dyDescent="0.4">
      <c r="A190" s="157"/>
      <c r="U190" s="634"/>
    </row>
    <row r="191" spans="1:21" ht="58" x14ac:dyDescent="0.35">
      <c r="A191" s="1017" t="s">
        <v>397</v>
      </c>
      <c r="B191" s="1019" t="s">
        <v>398</v>
      </c>
      <c r="C191" s="1019" t="s">
        <v>399</v>
      </c>
      <c r="D191" s="186" t="s">
        <v>400</v>
      </c>
      <c r="E191" s="625" t="s">
        <v>401</v>
      </c>
      <c r="F191" s="186" t="s">
        <v>402</v>
      </c>
      <c r="G191" s="186" t="s">
        <v>403</v>
      </c>
      <c r="H191" s="187" t="s">
        <v>347</v>
      </c>
      <c r="I191" s="187" t="s">
        <v>404</v>
      </c>
      <c r="J191" s="187" t="s">
        <v>405</v>
      </c>
      <c r="K191" s="187" t="s">
        <v>406</v>
      </c>
      <c r="L191" s="187" t="s">
        <v>407</v>
      </c>
      <c r="M191" s="187" t="s">
        <v>408</v>
      </c>
      <c r="N191" s="187" t="s">
        <v>409</v>
      </c>
      <c r="O191" s="187" t="s">
        <v>410</v>
      </c>
      <c r="P191" s="187" t="s">
        <v>411</v>
      </c>
      <c r="Q191" s="187" t="s">
        <v>412</v>
      </c>
      <c r="R191" s="187" t="s">
        <v>413</v>
      </c>
      <c r="S191" s="187" t="s">
        <v>414</v>
      </c>
      <c r="T191" s="188" t="s">
        <v>415</v>
      </c>
      <c r="U191" s="635"/>
    </row>
    <row r="192" spans="1:21" ht="24.5" thickBot="1" x14ac:dyDescent="0.4">
      <c r="A192" s="1018"/>
      <c r="B192" s="1020"/>
      <c r="C192" s="1020"/>
      <c r="D192" s="189" t="s">
        <v>416</v>
      </c>
      <c r="E192" s="189" t="s">
        <v>432</v>
      </c>
      <c r="F192" s="189" t="s">
        <v>418</v>
      </c>
      <c r="G192" s="189" t="s">
        <v>418</v>
      </c>
      <c r="H192" s="189" t="s">
        <v>32</v>
      </c>
      <c r="I192" s="189" t="s">
        <v>433</v>
      </c>
      <c r="J192" s="189" t="s">
        <v>420</v>
      </c>
      <c r="K192" s="189" t="s">
        <v>421</v>
      </c>
      <c r="L192" s="189" t="s">
        <v>422</v>
      </c>
      <c r="M192" s="189" t="s">
        <v>421</v>
      </c>
      <c r="N192" s="189" t="s">
        <v>423</v>
      </c>
      <c r="O192" s="189" t="s">
        <v>387</v>
      </c>
      <c r="P192" s="189" t="s">
        <v>424</v>
      </c>
      <c r="Q192" s="189" t="s">
        <v>425</v>
      </c>
      <c r="R192" s="189" t="s">
        <v>426</v>
      </c>
      <c r="S192" s="189" t="s">
        <v>426</v>
      </c>
      <c r="T192" s="636"/>
      <c r="U192" s="635"/>
    </row>
    <row r="193" spans="1:21" x14ac:dyDescent="0.35">
      <c r="A193" s="1021" t="str">
        <f>B187</f>
        <v>Extra-urb.m.1</v>
      </c>
      <c r="B193" s="175">
        <v>1</v>
      </c>
      <c r="C193" s="213"/>
      <c r="D193" s="125"/>
      <c r="E193" s="125" t="s">
        <v>432</v>
      </c>
      <c r="F193" s="213"/>
      <c r="G193" s="637"/>
      <c r="H193" s="127" t="s">
        <v>434</v>
      </c>
      <c r="I193" s="492"/>
      <c r="J193" s="638"/>
      <c r="K193" s="639"/>
      <c r="L193" s="492"/>
      <c r="M193" s="639"/>
      <c r="N193" s="179"/>
      <c r="O193" s="179"/>
      <c r="P193" s="492"/>
      <c r="Q193" s="492"/>
      <c r="R193" s="492"/>
      <c r="S193" s="492"/>
      <c r="T193" s="640"/>
      <c r="U193" s="634"/>
    </row>
    <row r="194" spans="1:21" x14ac:dyDescent="0.35">
      <c r="A194" s="1021"/>
      <c r="B194" s="176">
        <v>2</v>
      </c>
      <c r="C194" s="122"/>
      <c r="D194" s="112"/>
      <c r="E194" s="112"/>
      <c r="F194" s="122"/>
      <c r="G194" s="641"/>
      <c r="H194" s="122"/>
      <c r="I194" s="493"/>
      <c r="J194" s="642"/>
      <c r="K194" s="643"/>
      <c r="L194" s="493"/>
      <c r="M194" s="643"/>
      <c r="N194" s="170"/>
      <c r="O194" s="170"/>
      <c r="P194" s="493"/>
      <c r="Q194" s="493" t="s">
        <v>427</v>
      </c>
      <c r="R194" s="493"/>
      <c r="S194" s="493"/>
      <c r="T194" s="644"/>
      <c r="U194" s="634"/>
    </row>
    <row r="195" spans="1:21" x14ac:dyDescent="0.35">
      <c r="A195" s="1021"/>
      <c r="B195" s="176">
        <v>3</v>
      </c>
      <c r="C195" s="122"/>
      <c r="D195" s="112"/>
      <c r="E195" s="112" t="s">
        <v>432</v>
      </c>
      <c r="F195" s="122"/>
      <c r="G195" s="641"/>
      <c r="H195" s="122" t="s">
        <v>435</v>
      </c>
      <c r="I195" s="493"/>
      <c r="J195" s="642"/>
      <c r="K195" s="643"/>
      <c r="L195" s="493"/>
      <c r="M195" s="643"/>
      <c r="N195" s="170"/>
      <c r="O195" s="170"/>
      <c r="P195" s="493"/>
      <c r="Q195" s="493"/>
      <c r="R195" s="493"/>
      <c r="S195" s="493"/>
      <c r="T195" s="644"/>
      <c r="U195" s="634"/>
    </row>
    <row r="196" spans="1:21" x14ac:dyDescent="0.35">
      <c r="A196" s="1021"/>
      <c r="B196" s="176">
        <v>4</v>
      </c>
      <c r="C196" s="122"/>
      <c r="D196" s="112"/>
      <c r="E196" s="112"/>
      <c r="F196" s="122"/>
      <c r="G196" s="641"/>
      <c r="H196" s="122"/>
      <c r="I196" s="493"/>
      <c r="J196" s="642"/>
      <c r="K196" s="643"/>
      <c r="L196" s="493"/>
      <c r="M196" s="643"/>
      <c r="N196" s="170"/>
      <c r="O196" s="170"/>
      <c r="P196" s="493"/>
      <c r="Q196" s="493"/>
      <c r="R196" s="493"/>
      <c r="S196" s="493"/>
      <c r="T196" s="644"/>
      <c r="U196" s="634"/>
    </row>
    <row r="197" spans="1:21" x14ac:dyDescent="0.35">
      <c r="A197" s="1021"/>
      <c r="B197" s="176">
        <v>5</v>
      </c>
      <c r="C197" s="122"/>
      <c r="D197" s="112"/>
      <c r="E197" s="112"/>
      <c r="F197" s="122"/>
      <c r="G197" s="641"/>
      <c r="H197" s="122" t="s">
        <v>434</v>
      </c>
      <c r="I197" s="493"/>
      <c r="J197" s="642"/>
      <c r="K197" s="643"/>
      <c r="L197" s="493"/>
      <c r="M197" s="643"/>
      <c r="N197" s="170"/>
      <c r="O197" s="170"/>
      <c r="P197" s="493"/>
      <c r="Q197" s="493"/>
      <c r="R197" s="493"/>
      <c r="S197" s="493"/>
      <c r="T197" s="644"/>
      <c r="U197" s="634"/>
    </row>
    <row r="198" spans="1:21" x14ac:dyDescent="0.35">
      <c r="A198" s="1021"/>
      <c r="B198" s="176">
        <v>6</v>
      </c>
      <c r="C198" s="122"/>
      <c r="D198" s="112"/>
      <c r="E198" s="112"/>
      <c r="F198" s="122"/>
      <c r="G198" s="641"/>
      <c r="H198" s="122"/>
      <c r="I198" s="493"/>
      <c r="J198" s="642"/>
      <c r="K198" s="643"/>
      <c r="L198" s="493"/>
      <c r="M198" s="643"/>
      <c r="N198" s="170"/>
      <c r="O198" s="170"/>
      <c r="P198" s="493"/>
      <c r="Q198" s="493"/>
      <c r="R198" s="493"/>
      <c r="S198" s="493"/>
      <c r="T198" s="644"/>
      <c r="U198" s="634"/>
    </row>
    <row r="199" spans="1:21" x14ac:dyDescent="0.35">
      <c r="A199" s="1021"/>
      <c r="B199" s="176">
        <v>7</v>
      </c>
      <c r="C199" s="122"/>
      <c r="D199" s="112"/>
      <c r="E199" s="112"/>
      <c r="F199" s="122"/>
      <c r="G199" s="641"/>
      <c r="H199" s="122"/>
      <c r="I199" s="493"/>
      <c r="J199" s="642"/>
      <c r="K199" s="643"/>
      <c r="L199" s="493"/>
      <c r="M199" s="643"/>
      <c r="N199" s="170"/>
      <c r="O199" s="170"/>
      <c r="P199" s="493"/>
      <c r="Q199" s="493"/>
      <c r="R199" s="493"/>
      <c r="S199" s="493"/>
      <c r="T199" s="644"/>
      <c r="U199" s="634"/>
    </row>
    <row r="200" spans="1:21" x14ac:dyDescent="0.35">
      <c r="A200" s="1021"/>
      <c r="B200" s="176">
        <v>8</v>
      </c>
      <c r="C200" s="122"/>
      <c r="D200" s="112"/>
      <c r="E200" s="112"/>
      <c r="F200" s="122"/>
      <c r="G200" s="641"/>
      <c r="H200" s="122"/>
      <c r="I200" s="493"/>
      <c r="J200" s="642"/>
      <c r="K200" s="643"/>
      <c r="L200" s="493"/>
      <c r="M200" s="643"/>
      <c r="N200" s="170"/>
      <c r="O200" s="170"/>
      <c r="P200" s="493"/>
      <c r="Q200" s="493"/>
      <c r="R200" s="493"/>
      <c r="S200" s="493"/>
      <c r="T200" s="644"/>
      <c r="U200" s="634"/>
    </row>
    <row r="201" spans="1:21" x14ac:dyDescent="0.35">
      <c r="A201" s="1021"/>
      <c r="B201" s="176">
        <v>9</v>
      </c>
      <c r="C201" s="122"/>
      <c r="D201" s="112"/>
      <c r="E201" s="112"/>
      <c r="F201" s="122"/>
      <c r="G201" s="641"/>
      <c r="H201" s="122"/>
      <c r="I201" s="493"/>
      <c r="J201" s="642"/>
      <c r="K201" s="643"/>
      <c r="L201" s="493"/>
      <c r="M201" s="643"/>
      <c r="N201" s="170"/>
      <c r="O201" s="170"/>
      <c r="P201" s="493"/>
      <c r="Q201" s="493"/>
      <c r="R201" s="493"/>
      <c r="S201" s="493"/>
      <c r="T201" s="644"/>
      <c r="U201" s="634"/>
    </row>
    <row r="202" spans="1:21" ht="15" thickBot="1" x14ac:dyDescent="0.4">
      <c r="A202" s="1022"/>
      <c r="B202" s="177">
        <v>10</v>
      </c>
      <c r="C202" s="151"/>
      <c r="D202" s="149"/>
      <c r="E202" s="149"/>
      <c r="F202" s="151"/>
      <c r="G202" s="645"/>
      <c r="H202" s="151"/>
      <c r="I202" s="494"/>
      <c r="J202" s="646"/>
      <c r="K202" s="647"/>
      <c r="L202" s="494"/>
      <c r="M202" s="647"/>
      <c r="N202" s="171"/>
      <c r="O202" s="171"/>
      <c r="P202" s="494"/>
      <c r="Q202" s="494"/>
      <c r="R202" s="494"/>
      <c r="S202" s="494"/>
      <c r="T202" s="648"/>
      <c r="U202" s="634"/>
    </row>
    <row r="203" spans="1:21" ht="29.5" thickBot="1" x14ac:dyDescent="0.4">
      <c r="A203" s="157"/>
      <c r="B203" s="113"/>
      <c r="C203" s="113"/>
      <c r="D203" s="113"/>
      <c r="E203" s="551" t="s">
        <v>388</v>
      </c>
      <c r="F203" s="552">
        <f>COUNTA(F193:F202)</f>
        <v>0</v>
      </c>
      <c r="G203" s="553">
        <f>COUNTA(G193:G202)</f>
        <v>0</v>
      </c>
      <c r="H203" s="649"/>
      <c r="I203" s="649"/>
      <c r="J203" s="597" t="s">
        <v>627</v>
      </c>
      <c r="K203" s="599">
        <f>COUNTIF(K193:K202,"&lt;=31/12/2024")</f>
        <v>0</v>
      </c>
      <c r="L203" s="649"/>
      <c r="M203" s="155" t="s">
        <v>428</v>
      </c>
      <c r="N203" s="168">
        <f>SUM(N193:N202)</f>
        <v>0</v>
      </c>
      <c r="O203" s="169">
        <f>SUM(O193:O202)</f>
        <v>0</v>
      </c>
      <c r="P203" s="113"/>
      <c r="R203" s="113"/>
      <c r="S203" s="113"/>
      <c r="T203" s="650"/>
      <c r="U203" s="651"/>
    </row>
    <row r="204" spans="1:21" ht="15" thickBot="1" x14ac:dyDescent="0.4">
      <c r="A204" s="652"/>
      <c r="B204" s="653"/>
      <c r="C204" s="459"/>
      <c r="D204" s="459"/>
      <c r="E204" s="459"/>
      <c r="F204" s="653"/>
      <c r="G204" s="459"/>
      <c r="H204" s="459"/>
      <c r="I204" s="653"/>
      <c r="J204" s="653"/>
      <c r="K204" s="459"/>
      <c r="L204" s="459"/>
      <c r="M204" s="459"/>
      <c r="N204" s="459"/>
      <c r="O204" s="459"/>
      <c r="P204" s="459"/>
      <c r="Q204" s="459"/>
      <c r="R204" s="459"/>
      <c r="S204" s="654"/>
      <c r="T204" s="459"/>
      <c r="U204" s="655"/>
    </row>
    <row r="205" spans="1:21" ht="15" thickBot="1" x14ac:dyDescent="0.4">
      <c r="A205" s="629"/>
      <c r="B205" s="630"/>
      <c r="C205" s="631"/>
      <c r="D205" s="631"/>
      <c r="E205" s="631"/>
      <c r="F205" s="630"/>
      <c r="G205" s="631"/>
      <c r="H205" s="631"/>
      <c r="I205" s="630"/>
      <c r="J205" s="630"/>
      <c r="K205" s="631"/>
      <c r="L205" s="631"/>
      <c r="M205" s="631"/>
      <c r="N205" s="631"/>
      <c r="O205" s="631"/>
      <c r="P205" s="631"/>
      <c r="Q205" s="631"/>
      <c r="R205" s="631"/>
      <c r="S205" s="631"/>
      <c r="T205" s="631"/>
      <c r="U205" s="632"/>
    </row>
    <row r="206" spans="1:21" ht="27.5" thickBot="1" x14ac:dyDescent="0.4">
      <c r="A206" s="185" t="s">
        <v>9</v>
      </c>
      <c r="B206" s="1023" t="s">
        <v>105</v>
      </c>
      <c r="C206" s="1024"/>
      <c r="E206" s="1025" t="s">
        <v>389</v>
      </c>
      <c r="F206" s="1026"/>
      <c r="G206" s="1027">
        <f>VLOOKUP(B206,'EXTRAUrbano.Piano inv. forn '!$D$40:$AB$69,3,FALSE)</f>
        <v>0</v>
      </c>
      <c r="H206" s="1028"/>
      <c r="I206" s="102"/>
      <c r="J206" s="1025" t="s">
        <v>390</v>
      </c>
      <c r="K206" s="1026"/>
      <c r="L206" s="1027">
        <f>VLOOKUP(B206,'EXTRAUrbano.Piano inv. forn '!$D$40:$AB$69,4,FALSE)</f>
        <v>0</v>
      </c>
      <c r="M206" s="1028"/>
      <c r="O206" s="191" t="s">
        <v>391</v>
      </c>
      <c r="P206" s="633"/>
      <c r="R206" s="192" t="s">
        <v>392</v>
      </c>
      <c r="S206" s="1029"/>
      <c r="T206" s="1030"/>
      <c r="U206" s="634"/>
    </row>
    <row r="207" spans="1:21" ht="15" thickBot="1" x14ac:dyDescent="0.4">
      <c r="A207" s="157"/>
      <c r="B207" s="114"/>
      <c r="C207" s="114"/>
      <c r="E207" s="115"/>
      <c r="F207" s="115"/>
      <c r="G207" s="116"/>
      <c r="H207" s="116"/>
      <c r="I207" s="102"/>
      <c r="J207" s="115"/>
      <c r="K207" s="115"/>
      <c r="L207" s="116"/>
      <c r="M207" s="116"/>
      <c r="O207" s="117"/>
      <c r="R207" s="113"/>
      <c r="S207" s="605"/>
      <c r="U207" s="158"/>
    </row>
    <row r="208" spans="1:21" ht="28.5" customHeight="1" thickBot="1" x14ac:dyDescent="0.4">
      <c r="A208" s="1031" t="s">
        <v>393</v>
      </c>
      <c r="B208" s="1032"/>
      <c r="C208" s="1032"/>
      <c r="D208" s="1033"/>
      <c r="E208" s="1034">
        <f>VLOOKUP(B206,'EXTRAUrbano.Piano inv. forn '!$D$40:$AB$69,17,FALSE)</f>
        <v>0</v>
      </c>
      <c r="F208" s="1035"/>
      <c r="G208" s="1035"/>
      <c r="H208" s="1036"/>
      <c r="I208" s="102"/>
      <c r="J208" s="1037" t="s">
        <v>394</v>
      </c>
      <c r="K208" s="1038"/>
      <c r="L208" s="1034">
        <f>VLOOKUP(B206,'EXTRAUrbano.Piano inv. forn '!$D$40:$AB$69,19,FALSE)</f>
        <v>0</v>
      </c>
      <c r="M208" s="1036"/>
      <c r="N208" s="141"/>
      <c r="O208" s="190" t="s">
        <v>395</v>
      </c>
      <c r="P208" s="163">
        <f>L208+E208</f>
        <v>0</v>
      </c>
      <c r="R208" s="192" t="s">
        <v>396</v>
      </c>
      <c r="S208" s="1029"/>
      <c r="T208" s="1030"/>
      <c r="U208" s="158"/>
    </row>
    <row r="209" spans="1:21" ht="15" thickBot="1" x14ac:dyDescent="0.4">
      <c r="A209" s="157"/>
      <c r="U209" s="634"/>
    </row>
    <row r="210" spans="1:21" ht="58" x14ac:dyDescent="0.35">
      <c r="A210" s="1017" t="s">
        <v>397</v>
      </c>
      <c r="B210" s="1019" t="s">
        <v>398</v>
      </c>
      <c r="C210" s="1019" t="s">
        <v>399</v>
      </c>
      <c r="D210" s="186" t="s">
        <v>400</v>
      </c>
      <c r="E210" s="625" t="s">
        <v>401</v>
      </c>
      <c r="F210" s="186" t="s">
        <v>402</v>
      </c>
      <c r="G210" s="186" t="s">
        <v>403</v>
      </c>
      <c r="H210" s="187" t="s">
        <v>347</v>
      </c>
      <c r="I210" s="187" t="s">
        <v>404</v>
      </c>
      <c r="J210" s="187" t="s">
        <v>405</v>
      </c>
      <c r="K210" s="187" t="s">
        <v>406</v>
      </c>
      <c r="L210" s="187" t="s">
        <v>407</v>
      </c>
      <c r="M210" s="187" t="s">
        <v>408</v>
      </c>
      <c r="N210" s="187" t="s">
        <v>409</v>
      </c>
      <c r="O210" s="187" t="s">
        <v>410</v>
      </c>
      <c r="P210" s="187" t="s">
        <v>411</v>
      </c>
      <c r="Q210" s="187" t="s">
        <v>412</v>
      </c>
      <c r="R210" s="187" t="s">
        <v>413</v>
      </c>
      <c r="S210" s="187" t="s">
        <v>414</v>
      </c>
      <c r="T210" s="188" t="s">
        <v>415</v>
      </c>
      <c r="U210" s="635"/>
    </row>
    <row r="211" spans="1:21" ht="24.5" thickBot="1" x14ac:dyDescent="0.4">
      <c r="A211" s="1018"/>
      <c r="B211" s="1020"/>
      <c r="C211" s="1020"/>
      <c r="D211" s="189" t="s">
        <v>416</v>
      </c>
      <c r="E211" s="189" t="s">
        <v>432</v>
      </c>
      <c r="F211" s="189" t="s">
        <v>418</v>
      </c>
      <c r="G211" s="189" t="s">
        <v>418</v>
      </c>
      <c r="H211" s="189" t="s">
        <v>32</v>
      </c>
      <c r="I211" s="189" t="s">
        <v>433</v>
      </c>
      <c r="J211" s="189" t="s">
        <v>420</v>
      </c>
      <c r="K211" s="189" t="s">
        <v>421</v>
      </c>
      <c r="L211" s="189" t="s">
        <v>422</v>
      </c>
      <c r="M211" s="189" t="s">
        <v>421</v>
      </c>
      <c r="N211" s="189" t="s">
        <v>423</v>
      </c>
      <c r="O211" s="189" t="s">
        <v>387</v>
      </c>
      <c r="P211" s="189" t="s">
        <v>424</v>
      </c>
      <c r="Q211" s="189" t="s">
        <v>425</v>
      </c>
      <c r="R211" s="189" t="s">
        <v>426</v>
      </c>
      <c r="S211" s="189" t="s">
        <v>426</v>
      </c>
      <c r="T211" s="636"/>
      <c r="U211" s="635"/>
    </row>
    <row r="212" spans="1:21" x14ac:dyDescent="0.35">
      <c r="A212" s="1021" t="str">
        <f>B206</f>
        <v>Extra-urb.m.1</v>
      </c>
      <c r="B212" s="175">
        <v>1</v>
      </c>
      <c r="C212" s="213"/>
      <c r="D212" s="125"/>
      <c r="E212" s="125" t="s">
        <v>432</v>
      </c>
      <c r="F212" s="213"/>
      <c r="G212" s="637"/>
      <c r="H212" s="127" t="s">
        <v>434</v>
      </c>
      <c r="I212" s="492"/>
      <c r="J212" s="638"/>
      <c r="K212" s="639"/>
      <c r="L212" s="492"/>
      <c r="M212" s="639"/>
      <c r="N212" s="179"/>
      <c r="O212" s="179"/>
      <c r="P212" s="492"/>
      <c r="Q212" s="492"/>
      <c r="R212" s="492"/>
      <c r="S212" s="492"/>
      <c r="T212" s="640"/>
      <c r="U212" s="634"/>
    </row>
    <row r="213" spans="1:21" x14ac:dyDescent="0.35">
      <c r="A213" s="1021"/>
      <c r="B213" s="176">
        <v>2</v>
      </c>
      <c r="C213" s="122"/>
      <c r="D213" s="112"/>
      <c r="E213" s="112"/>
      <c r="F213" s="122"/>
      <c r="G213" s="641"/>
      <c r="H213" s="122"/>
      <c r="I213" s="493"/>
      <c r="J213" s="642"/>
      <c r="K213" s="643"/>
      <c r="L213" s="493"/>
      <c r="M213" s="643"/>
      <c r="N213" s="170"/>
      <c r="O213" s="170"/>
      <c r="P213" s="493"/>
      <c r="Q213" s="493" t="s">
        <v>427</v>
      </c>
      <c r="R213" s="493"/>
      <c r="S213" s="493"/>
      <c r="T213" s="644"/>
      <c r="U213" s="634"/>
    </row>
    <row r="214" spans="1:21" x14ac:dyDescent="0.35">
      <c r="A214" s="1021"/>
      <c r="B214" s="176">
        <v>3</v>
      </c>
      <c r="C214" s="122"/>
      <c r="D214" s="112"/>
      <c r="E214" s="112" t="s">
        <v>432</v>
      </c>
      <c r="F214" s="122"/>
      <c r="G214" s="641"/>
      <c r="H214" s="122" t="s">
        <v>435</v>
      </c>
      <c r="I214" s="493"/>
      <c r="J214" s="642"/>
      <c r="K214" s="643"/>
      <c r="L214" s="493"/>
      <c r="M214" s="643"/>
      <c r="N214" s="170"/>
      <c r="O214" s="170"/>
      <c r="P214" s="493"/>
      <c r="Q214" s="493"/>
      <c r="R214" s="493"/>
      <c r="S214" s="493"/>
      <c r="T214" s="644"/>
      <c r="U214" s="634"/>
    </row>
    <row r="215" spans="1:21" x14ac:dyDescent="0.35">
      <c r="A215" s="1021"/>
      <c r="B215" s="176">
        <v>4</v>
      </c>
      <c r="C215" s="122"/>
      <c r="D215" s="112"/>
      <c r="E215" s="112"/>
      <c r="F215" s="122"/>
      <c r="G215" s="641"/>
      <c r="H215" s="122"/>
      <c r="I215" s="493"/>
      <c r="J215" s="642"/>
      <c r="K215" s="643"/>
      <c r="L215" s="493"/>
      <c r="M215" s="643"/>
      <c r="N215" s="170"/>
      <c r="O215" s="170"/>
      <c r="P215" s="493"/>
      <c r="Q215" s="493"/>
      <c r="R215" s="493"/>
      <c r="S215" s="493"/>
      <c r="T215" s="644"/>
      <c r="U215" s="634"/>
    </row>
    <row r="216" spans="1:21" x14ac:dyDescent="0.35">
      <c r="A216" s="1021"/>
      <c r="B216" s="176">
        <v>5</v>
      </c>
      <c r="C216" s="122"/>
      <c r="D216" s="112"/>
      <c r="E216" s="112"/>
      <c r="F216" s="122"/>
      <c r="G216" s="641"/>
      <c r="H216" s="122" t="s">
        <v>434</v>
      </c>
      <c r="I216" s="493"/>
      <c r="J216" s="642"/>
      <c r="K216" s="643"/>
      <c r="L216" s="493"/>
      <c r="M216" s="643"/>
      <c r="N216" s="170"/>
      <c r="O216" s="170"/>
      <c r="P216" s="493"/>
      <c r="Q216" s="493"/>
      <c r="R216" s="493"/>
      <c r="S216" s="493"/>
      <c r="T216" s="644"/>
      <c r="U216" s="634"/>
    </row>
    <row r="217" spans="1:21" x14ac:dyDescent="0.35">
      <c r="A217" s="1021"/>
      <c r="B217" s="176">
        <v>6</v>
      </c>
      <c r="C217" s="122"/>
      <c r="D217" s="112"/>
      <c r="E217" s="112"/>
      <c r="F217" s="122"/>
      <c r="G217" s="641"/>
      <c r="H217" s="122"/>
      <c r="I217" s="493"/>
      <c r="J217" s="642"/>
      <c r="K217" s="643"/>
      <c r="L217" s="493"/>
      <c r="M217" s="643"/>
      <c r="N217" s="170"/>
      <c r="O217" s="170"/>
      <c r="P217" s="493"/>
      <c r="Q217" s="493"/>
      <c r="R217" s="493"/>
      <c r="S217" s="493"/>
      <c r="T217" s="644"/>
      <c r="U217" s="634"/>
    </row>
    <row r="218" spans="1:21" x14ac:dyDescent="0.35">
      <c r="A218" s="1021"/>
      <c r="B218" s="176">
        <v>7</v>
      </c>
      <c r="C218" s="122"/>
      <c r="D218" s="112"/>
      <c r="E218" s="112"/>
      <c r="F218" s="122"/>
      <c r="G218" s="641"/>
      <c r="H218" s="122"/>
      <c r="I218" s="493"/>
      <c r="J218" s="642"/>
      <c r="K218" s="643"/>
      <c r="L218" s="493"/>
      <c r="M218" s="643"/>
      <c r="N218" s="170"/>
      <c r="O218" s="170"/>
      <c r="P218" s="493"/>
      <c r="Q218" s="493"/>
      <c r="R218" s="493"/>
      <c r="S218" s="493"/>
      <c r="T218" s="644"/>
      <c r="U218" s="634"/>
    </row>
    <row r="219" spans="1:21" x14ac:dyDescent="0.35">
      <c r="A219" s="1021"/>
      <c r="B219" s="176">
        <v>8</v>
      </c>
      <c r="C219" s="122"/>
      <c r="D219" s="112"/>
      <c r="E219" s="112"/>
      <c r="F219" s="122"/>
      <c r="G219" s="641"/>
      <c r="H219" s="122"/>
      <c r="I219" s="493"/>
      <c r="J219" s="642"/>
      <c r="K219" s="643"/>
      <c r="L219" s="493"/>
      <c r="M219" s="643"/>
      <c r="N219" s="170"/>
      <c r="O219" s="170"/>
      <c r="P219" s="493"/>
      <c r="Q219" s="493"/>
      <c r="R219" s="493"/>
      <c r="S219" s="493"/>
      <c r="T219" s="644"/>
      <c r="U219" s="634"/>
    </row>
    <row r="220" spans="1:21" x14ac:dyDescent="0.35">
      <c r="A220" s="1021"/>
      <c r="B220" s="176">
        <v>9</v>
      </c>
      <c r="C220" s="122"/>
      <c r="D220" s="112"/>
      <c r="E220" s="112"/>
      <c r="F220" s="122"/>
      <c r="G220" s="641"/>
      <c r="H220" s="122"/>
      <c r="I220" s="493"/>
      <c r="J220" s="642"/>
      <c r="K220" s="643"/>
      <c r="L220" s="493"/>
      <c r="M220" s="643"/>
      <c r="N220" s="170"/>
      <c r="O220" s="170"/>
      <c r="P220" s="493"/>
      <c r="Q220" s="493"/>
      <c r="R220" s="493"/>
      <c r="S220" s="493"/>
      <c r="T220" s="644"/>
      <c r="U220" s="634"/>
    </row>
    <row r="221" spans="1:21" ht="15" thickBot="1" x14ac:dyDescent="0.4">
      <c r="A221" s="1022"/>
      <c r="B221" s="177">
        <v>10</v>
      </c>
      <c r="C221" s="151"/>
      <c r="D221" s="149"/>
      <c r="E221" s="149"/>
      <c r="F221" s="151"/>
      <c r="G221" s="645"/>
      <c r="H221" s="151"/>
      <c r="I221" s="494"/>
      <c r="J221" s="646"/>
      <c r="K221" s="647"/>
      <c r="L221" s="494"/>
      <c r="M221" s="647"/>
      <c r="N221" s="171"/>
      <c r="O221" s="171"/>
      <c r="P221" s="494"/>
      <c r="Q221" s="494"/>
      <c r="R221" s="494"/>
      <c r="S221" s="494"/>
      <c r="T221" s="648"/>
      <c r="U221" s="634"/>
    </row>
    <row r="222" spans="1:21" ht="29.5" thickBot="1" x14ac:dyDescent="0.4">
      <c r="A222" s="157"/>
      <c r="B222" s="113"/>
      <c r="C222" s="113"/>
      <c r="D222" s="113"/>
      <c r="E222" s="551" t="s">
        <v>388</v>
      </c>
      <c r="F222" s="552">
        <f>COUNTA(F212:F221)</f>
        <v>0</v>
      </c>
      <c r="G222" s="553">
        <f>COUNTA(G212:G221)</f>
        <v>0</v>
      </c>
      <c r="H222" s="649"/>
      <c r="I222" s="649"/>
      <c r="J222" s="597" t="s">
        <v>627</v>
      </c>
      <c r="K222" s="599">
        <f>COUNTIF(K212:K221,"&lt;=31/12/2024")</f>
        <v>0</v>
      </c>
      <c r="L222" s="649"/>
      <c r="M222" s="155" t="s">
        <v>428</v>
      </c>
      <c r="N222" s="168">
        <f>SUM(N212:N221)</f>
        <v>0</v>
      </c>
      <c r="O222" s="169">
        <f>SUM(O212:O221)</f>
        <v>0</v>
      </c>
      <c r="P222" s="113"/>
      <c r="R222" s="113"/>
      <c r="S222" s="113"/>
      <c r="T222" s="650"/>
      <c r="U222" s="651"/>
    </row>
    <row r="223" spans="1:21" ht="15" thickBot="1" x14ac:dyDescent="0.4">
      <c r="A223" s="652"/>
      <c r="B223" s="653"/>
      <c r="C223" s="459"/>
      <c r="D223" s="459"/>
      <c r="E223" s="459"/>
      <c r="F223" s="653"/>
      <c r="G223" s="459"/>
      <c r="H223" s="459"/>
      <c r="I223" s="653"/>
      <c r="J223" s="653"/>
      <c r="K223" s="459"/>
      <c r="L223" s="459"/>
      <c r="M223" s="459"/>
      <c r="N223" s="459"/>
      <c r="O223" s="459"/>
      <c r="P223" s="459"/>
      <c r="Q223" s="459"/>
      <c r="R223" s="459"/>
      <c r="S223" s="654"/>
      <c r="T223" s="459"/>
      <c r="U223" s="655"/>
    </row>
    <row r="224" spans="1:21" ht="15" thickBot="1" x14ac:dyDescent="0.4">
      <c r="A224" s="629"/>
      <c r="B224" s="630"/>
      <c r="C224" s="631"/>
      <c r="D224" s="631"/>
      <c r="E224" s="631"/>
      <c r="F224" s="630"/>
      <c r="G224" s="631"/>
      <c r="H224" s="631"/>
      <c r="I224" s="630"/>
      <c r="J224" s="630"/>
      <c r="K224" s="631"/>
      <c r="L224" s="631"/>
      <c r="M224" s="631"/>
      <c r="N224" s="631"/>
      <c r="O224" s="631"/>
      <c r="P224" s="631"/>
      <c r="Q224" s="631"/>
      <c r="R224" s="631"/>
      <c r="S224" s="631"/>
      <c r="T224" s="631"/>
      <c r="U224" s="632"/>
    </row>
    <row r="225" spans="1:21" ht="27.5" thickBot="1" x14ac:dyDescent="0.4">
      <c r="A225" s="185" t="s">
        <v>9</v>
      </c>
      <c r="B225" s="1023" t="s">
        <v>105</v>
      </c>
      <c r="C225" s="1024"/>
      <c r="E225" s="1025" t="s">
        <v>389</v>
      </c>
      <c r="F225" s="1026"/>
      <c r="G225" s="1027">
        <f>VLOOKUP(B225,'EXTRAUrbano.Piano inv. forn '!$D$40:$AB$69,3,FALSE)</f>
        <v>0</v>
      </c>
      <c r="H225" s="1028"/>
      <c r="I225" s="102"/>
      <c r="J225" s="1025" t="s">
        <v>390</v>
      </c>
      <c r="K225" s="1026"/>
      <c r="L225" s="1027">
        <f>VLOOKUP(B225,'EXTRAUrbano.Piano inv. forn '!$D$40:$AB$69,4,FALSE)</f>
        <v>0</v>
      </c>
      <c r="M225" s="1028"/>
      <c r="O225" s="191" t="s">
        <v>391</v>
      </c>
      <c r="P225" s="633"/>
      <c r="R225" s="192" t="s">
        <v>392</v>
      </c>
      <c r="S225" s="1029"/>
      <c r="T225" s="1030"/>
      <c r="U225" s="634"/>
    </row>
    <row r="226" spans="1:21" ht="15" thickBot="1" x14ac:dyDescent="0.4">
      <c r="A226" s="157"/>
      <c r="B226" s="114"/>
      <c r="C226" s="114"/>
      <c r="E226" s="115"/>
      <c r="F226" s="115"/>
      <c r="G226" s="116"/>
      <c r="H226" s="116"/>
      <c r="I226" s="102"/>
      <c r="J226" s="115"/>
      <c r="K226" s="115"/>
      <c r="L226" s="116"/>
      <c r="M226" s="116"/>
      <c r="O226" s="117"/>
      <c r="R226" s="113"/>
      <c r="S226" s="605"/>
      <c r="U226" s="158"/>
    </row>
    <row r="227" spans="1:21" ht="15" thickBot="1" x14ac:dyDescent="0.4">
      <c r="A227" s="1031" t="s">
        <v>393</v>
      </c>
      <c r="B227" s="1032"/>
      <c r="C227" s="1032"/>
      <c r="D227" s="1033"/>
      <c r="E227" s="1034">
        <f>VLOOKUP(B225,'EXTRAUrbano.Piano inv. forn '!$D$40:$AB$69,17,FALSE)</f>
        <v>0</v>
      </c>
      <c r="F227" s="1035"/>
      <c r="G227" s="1035"/>
      <c r="H227" s="1036"/>
      <c r="I227" s="102"/>
      <c r="J227" s="1037" t="s">
        <v>394</v>
      </c>
      <c r="K227" s="1038"/>
      <c r="L227" s="1034">
        <f>VLOOKUP(B225,'EXTRAUrbano.Piano inv. forn '!$D$40:$AB$69,19,FALSE)</f>
        <v>0</v>
      </c>
      <c r="M227" s="1036"/>
      <c r="N227" s="141"/>
      <c r="O227" s="190" t="s">
        <v>395</v>
      </c>
      <c r="P227" s="163">
        <f>L227+E227</f>
        <v>0</v>
      </c>
      <c r="R227" s="192" t="s">
        <v>396</v>
      </c>
      <c r="S227" s="1029"/>
      <c r="T227" s="1030"/>
      <c r="U227" s="158"/>
    </row>
    <row r="228" spans="1:21" ht="15" thickBot="1" x14ac:dyDescent="0.4">
      <c r="A228" s="157"/>
      <c r="U228" s="634"/>
    </row>
    <row r="229" spans="1:21" ht="58" x14ac:dyDescent="0.35">
      <c r="A229" s="1017" t="s">
        <v>397</v>
      </c>
      <c r="B229" s="1019" t="s">
        <v>398</v>
      </c>
      <c r="C229" s="1019" t="s">
        <v>399</v>
      </c>
      <c r="D229" s="186" t="s">
        <v>400</v>
      </c>
      <c r="E229" s="625" t="s">
        <v>401</v>
      </c>
      <c r="F229" s="186" t="s">
        <v>402</v>
      </c>
      <c r="G229" s="186" t="s">
        <v>403</v>
      </c>
      <c r="H229" s="187" t="s">
        <v>347</v>
      </c>
      <c r="I229" s="187" t="s">
        <v>404</v>
      </c>
      <c r="J229" s="187" t="s">
        <v>405</v>
      </c>
      <c r="K229" s="187" t="s">
        <v>406</v>
      </c>
      <c r="L229" s="187" t="s">
        <v>407</v>
      </c>
      <c r="M229" s="187" t="s">
        <v>408</v>
      </c>
      <c r="N229" s="187" t="s">
        <v>409</v>
      </c>
      <c r="O229" s="187" t="s">
        <v>410</v>
      </c>
      <c r="P229" s="187" t="s">
        <v>411</v>
      </c>
      <c r="Q229" s="187" t="s">
        <v>412</v>
      </c>
      <c r="R229" s="187" t="s">
        <v>413</v>
      </c>
      <c r="S229" s="187" t="s">
        <v>414</v>
      </c>
      <c r="T229" s="188" t="s">
        <v>415</v>
      </c>
      <c r="U229" s="635"/>
    </row>
    <row r="230" spans="1:21" ht="24.5" thickBot="1" x14ac:dyDescent="0.4">
      <c r="A230" s="1018"/>
      <c r="B230" s="1020"/>
      <c r="C230" s="1020"/>
      <c r="D230" s="189" t="s">
        <v>416</v>
      </c>
      <c r="E230" s="189" t="s">
        <v>432</v>
      </c>
      <c r="F230" s="189" t="s">
        <v>418</v>
      </c>
      <c r="G230" s="189" t="s">
        <v>418</v>
      </c>
      <c r="H230" s="189" t="s">
        <v>32</v>
      </c>
      <c r="I230" s="189" t="s">
        <v>433</v>
      </c>
      <c r="J230" s="189" t="s">
        <v>420</v>
      </c>
      <c r="K230" s="189" t="s">
        <v>421</v>
      </c>
      <c r="L230" s="189" t="s">
        <v>422</v>
      </c>
      <c r="M230" s="189" t="s">
        <v>421</v>
      </c>
      <c r="N230" s="189" t="s">
        <v>423</v>
      </c>
      <c r="O230" s="189" t="s">
        <v>387</v>
      </c>
      <c r="P230" s="189" t="s">
        <v>424</v>
      </c>
      <c r="Q230" s="189" t="s">
        <v>425</v>
      </c>
      <c r="R230" s="189" t="s">
        <v>426</v>
      </c>
      <c r="S230" s="189" t="s">
        <v>426</v>
      </c>
      <c r="T230" s="636"/>
      <c r="U230" s="635"/>
    </row>
    <row r="231" spans="1:21" x14ac:dyDescent="0.35">
      <c r="A231" s="1021" t="str">
        <f>B225</f>
        <v>Extra-urb.m.1</v>
      </c>
      <c r="B231" s="175">
        <v>1</v>
      </c>
      <c r="C231" s="213"/>
      <c r="D231" s="125"/>
      <c r="E231" s="125" t="s">
        <v>432</v>
      </c>
      <c r="F231" s="213"/>
      <c r="G231" s="637"/>
      <c r="H231" s="127" t="s">
        <v>434</v>
      </c>
      <c r="I231" s="492"/>
      <c r="J231" s="638"/>
      <c r="K231" s="639"/>
      <c r="L231" s="492"/>
      <c r="M231" s="639"/>
      <c r="N231" s="179"/>
      <c r="O231" s="179"/>
      <c r="P231" s="492"/>
      <c r="Q231" s="492"/>
      <c r="R231" s="492"/>
      <c r="S231" s="492"/>
      <c r="T231" s="640"/>
      <c r="U231" s="634"/>
    </row>
    <row r="232" spans="1:21" x14ac:dyDescent="0.35">
      <c r="A232" s="1021"/>
      <c r="B232" s="176">
        <v>2</v>
      </c>
      <c r="C232" s="122"/>
      <c r="D232" s="112"/>
      <c r="E232" s="112"/>
      <c r="F232" s="122"/>
      <c r="G232" s="641"/>
      <c r="H232" s="122"/>
      <c r="I232" s="493"/>
      <c r="J232" s="642"/>
      <c r="K232" s="643"/>
      <c r="L232" s="493"/>
      <c r="M232" s="643"/>
      <c r="N232" s="170"/>
      <c r="O232" s="170"/>
      <c r="P232" s="493"/>
      <c r="Q232" s="493" t="s">
        <v>427</v>
      </c>
      <c r="R232" s="493"/>
      <c r="S232" s="493"/>
      <c r="T232" s="644"/>
      <c r="U232" s="634"/>
    </row>
    <row r="233" spans="1:21" x14ac:dyDescent="0.35">
      <c r="A233" s="1021"/>
      <c r="B233" s="176">
        <v>3</v>
      </c>
      <c r="C233" s="122"/>
      <c r="D233" s="112"/>
      <c r="E233" s="112" t="s">
        <v>432</v>
      </c>
      <c r="F233" s="122"/>
      <c r="G233" s="641"/>
      <c r="H233" s="122" t="s">
        <v>435</v>
      </c>
      <c r="I233" s="493"/>
      <c r="J233" s="642"/>
      <c r="K233" s="643"/>
      <c r="L233" s="493"/>
      <c r="M233" s="643"/>
      <c r="N233" s="170"/>
      <c r="O233" s="170"/>
      <c r="P233" s="493"/>
      <c r="Q233" s="493"/>
      <c r="R233" s="493"/>
      <c r="S233" s="493"/>
      <c r="T233" s="644"/>
      <c r="U233" s="634"/>
    </row>
    <row r="234" spans="1:21" x14ac:dyDescent="0.35">
      <c r="A234" s="1021"/>
      <c r="B234" s="176">
        <v>4</v>
      </c>
      <c r="C234" s="122"/>
      <c r="D234" s="112"/>
      <c r="E234" s="112"/>
      <c r="F234" s="122"/>
      <c r="G234" s="641"/>
      <c r="H234" s="122"/>
      <c r="I234" s="493"/>
      <c r="J234" s="642"/>
      <c r="K234" s="643"/>
      <c r="L234" s="493"/>
      <c r="M234" s="643"/>
      <c r="N234" s="170"/>
      <c r="O234" s="170"/>
      <c r="P234" s="493"/>
      <c r="Q234" s="493"/>
      <c r="R234" s="493"/>
      <c r="S234" s="493"/>
      <c r="T234" s="644"/>
      <c r="U234" s="634"/>
    </row>
    <row r="235" spans="1:21" x14ac:dyDescent="0.35">
      <c r="A235" s="1021"/>
      <c r="B235" s="176">
        <v>5</v>
      </c>
      <c r="C235" s="122"/>
      <c r="D235" s="112"/>
      <c r="E235" s="112"/>
      <c r="F235" s="122"/>
      <c r="G235" s="641"/>
      <c r="H235" s="122" t="s">
        <v>434</v>
      </c>
      <c r="I235" s="493"/>
      <c r="J235" s="642"/>
      <c r="K235" s="643"/>
      <c r="L235" s="493"/>
      <c r="M235" s="643"/>
      <c r="N235" s="170"/>
      <c r="O235" s="170"/>
      <c r="P235" s="493"/>
      <c r="Q235" s="493"/>
      <c r="R235" s="493"/>
      <c r="S235" s="493"/>
      <c r="T235" s="644"/>
      <c r="U235" s="634"/>
    </row>
    <row r="236" spans="1:21" x14ac:dyDescent="0.35">
      <c r="A236" s="1021"/>
      <c r="B236" s="176">
        <v>6</v>
      </c>
      <c r="C236" s="122"/>
      <c r="D236" s="112"/>
      <c r="E236" s="112"/>
      <c r="F236" s="122"/>
      <c r="G236" s="641"/>
      <c r="H236" s="122"/>
      <c r="I236" s="493"/>
      <c r="J236" s="642"/>
      <c r="K236" s="643"/>
      <c r="L236" s="493"/>
      <c r="M236" s="643"/>
      <c r="N236" s="170"/>
      <c r="O236" s="170"/>
      <c r="P236" s="493"/>
      <c r="Q236" s="493"/>
      <c r="R236" s="493"/>
      <c r="S236" s="493"/>
      <c r="T236" s="644"/>
      <c r="U236" s="634"/>
    </row>
    <row r="237" spans="1:21" x14ac:dyDescent="0.35">
      <c r="A237" s="1021"/>
      <c r="B237" s="176">
        <v>7</v>
      </c>
      <c r="C237" s="122"/>
      <c r="D237" s="112"/>
      <c r="E237" s="112"/>
      <c r="F237" s="122"/>
      <c r="G237" s="641"/>
      <c r="H237" s="122"/>
      <c r="I237" s="493"/>
      <c r="J237" s="642"/>
      <c r="K237" s="643"/>
      <c r="L237" s="493"/>
      <c r="M237" s="643"/>
      <c r="N237" s="170"/>
      <c r="O237" s="170"/>
      <c r="P237" s="493"/>
      <c r="Q237" s="493"/>
      <c r="R237" s="493"/>
      <c r="S237" s="493"/>
      <c r="T237" s="644"/>
      <c r="U237" s="634"/>
    </row>
    <row r="238" spans="1:21" x14ac:dyDescent="0.35">
      <c r="A238" s="1021"/>
      <c r="B238" s="176">
        <v>8</v>
      </c>
      <c r="C238" s="122"/>
      <c r="D238" s="112"/>
      <c r="E238" s="112"/>
      <c r="F238" s="122"/>
      <c r="G238" s="641"/>
      <c r="H238" s="122"/>
      <c r="I238" s="493"/>
      <c r="J238" s="642"/>
      <c r="K238" s="643"/>
      <c r="L238" s="493"/>
      <c r="M238" s="643"/>
      <c r="N238" s="170"/>
      <c r="O238" s="170"/>
      <c r="P238" s="493"/>
      <c r="Q238" s="493"/>
      <c r="R238" s="493"/>
      <c r="S238" s="493"/>
      <c r="T238" s="644"/>
      <c r="U238" s="634"/>
    </row>
    <row r="239" spans="1:21" x14ac:dyDescent="0.35">
      <c r="A239" s="1021"/>
      <c r="B239" s="176">
        <v>9</v>
      </c>
      <c r="C239" s="122"/>
      <c r="D239" s="112"/>
      <c r="E239" s="112"/>
      <c r="F239" s="122"/>
      <c r="G239" s="641"/>
      <c r="H239" s="122"/>
      <c r="I239" s="493"/>
      <c r="J239" s="642"/>
      <c r="K239" s="643"/>
      <c r="L239" s="493"/>
      <c r="M239" s="643"/>
      <c r="N239" s="170"/>
      <c r="O239" s="170"/>
      <c r="P239" s="493"/>
      <c r="Q239" s="493"/>
      <c r="R239" s="493"/>
      <c r="S239" s="493"/>
      <c r="T239" s="644"/>
      <c r="U239" s="634"/>
    </row>
    <row r="240" spans="1:21" ht="15" thickBot="1" x14ac:dyDescent="0.4">
      <c r="A240" s="1022"/>
      <c r="B240" s="177">
        <v>10</v>
      </c>
      <c r="C240" s="151"/>
      <c r="D240" s="149"/>
      <c r="E240" s="149"/>
      <c r="F240" s="151"/>
      <c r="G240" s="645"/>
      <c r="H240" s="151"/>
      <c r="I240" s="494"/>
      <c r="J240" s="646"/>
      <c r="K240" s="647"/>
      <c r="L240" s="494"/>
      <c r="M240" s="647"/>
      <c r="N240" s="171"/>
      <c r="O240" s="171"/>
      <c r="P240" s="494"/>
      <c r="Q240" s="494"/>
      <c r="R240" s="494"/>
      <c r="S240" s="494"/>
      <c r="T240" s="648"/>
      <c r="U240" s="634"/>
    </row>
    <row r="241" spans="1:21" ht="29.5" thickBot="1" x14ac:dyDescent="0.4">
      <c r="A241" s="157"/>
      <c r="B241" s="113"/>
      <c r="C241" s="113"/>
      <c r="D241" s="113"/>
      <c r="E241" s="551" t="s">
        <v>388</v>
      </c>
      <c r="F241" s="552">
        <f>COUNTA(F231:F240)</f>
        <v>0</v>
      </c>
      <c r="G241" s="553">
        <f>COUNTA(G231:G240)</f>
        <v>0</v>
      </c>
      <c r="H241" s="649"/>
      <c r="I241" s="649"/>
      <c r="J241" s="597" t="s">
        <v>627</v>
      </c>
      <c r="K241" s="599">
        <f>COUNTIF(K231:K240,"&lt;=31/12/2024")</f>
        <v>0</v>
      </c>
      <c r="L241" s="649"/>
      <c r="M241" s="155" t="s">
        <v>428</v>
      </c>
      <c r="N241" s="168">
        <f>SUM(N231:N240)</f>
        <v>0</v>
      </c>
      <c r="O241" s="169">
        <f>SUM(O231:O240)</f>
        <v>0</v>
      </c>
      <c r="P241" s="113"/>
      <c r="R241" s="113"/>
      <c r="S241" s="113"/>
      <c r="T241" s="650"/>
      <c r="U241" s="651"/>
    </row>
    <row r="242" spans="1:21" ht="15" thickBot="1" x14ac:dyDescent="0.4">
      <c r="A242" s="652"/>
      <c r="B242" s="653"/>
      <c r="C242" s="459"/>
      <c r="D242" s="459"/>
      <c r="E242" s="459"/>
      <c r="F242" s="653"/>
      <c r="G242" s="459"/>
      <c r="H242" s="459"/>
      <c r="I242" s="653"/>
      <c r="J242" s="653"/>
      <c r="K242" s="459"/>
      <c r="L242" s="459"/>
      <c r="M242" s="459"/>
      <c r="N242" s="459"/>
      <c r="O242" s="459"/>
      <c r="P242" s="459"/>
      <c r="Q242" s="459"/>
      <c r="R242" s="459"/>
      <c r="S242" s="654"/>
      <c r="T242" s="459"/>
      <c r="U242" s="655"/>
    </row>
    <row r="243" spans="1:21" ht="15" thickBot="1" x14ac:dyDescent="0.4">
      <c r="A243" s="629"/>
      <c r="B243" s="630"/>
      <c r="C243" s="631"/>
      <c r="D243" s="631"/>
      <c r="E243" s="631"/>
      <c r="F243" s="630"/>
      <c r="G243" s="631"/>
      <c r="H243" s="631"/>
      <c r="I243" s="630"/>
      <c r="J243" s="630"/>
      <c r="K243" s="631"/>
      <c r="L243" s="631"/>
      <c r="M243" s="631"/>
      <c r="N243" s="631"/>
      <c r="O243" s="631"/>
      <c r="P243" s="631"/>
      <c r="Q243" s="631"/>
      <c r="R243" s="631"/>
      <c r="S243" s="631"/>
      <c r="T243" s="631"/>
      <c r="U243" s="632"/>
    </row>
    <row r="244" spans="1:21" ht="27.5" thickBot="1" x14ac:dyDescent="0.4">
      <c r="A244" s="185" t="s">
        <v>9</v>
      </c>
      <c r="B244" s="1023" t="s">
        <v>105</v>
      </c>
      <c r="C244" s="1024"/>
      <c r="E244" s="1025" t="s">
        <v>389</v>
      </c>
      <c r="F244" s="1026"/>
      <c r="G244" s="1027">
        <f>VLOOKUP(B244,'EXTRAUrbano.Piano inv. forn '!$D$40:$AB$69,3,FALSE)</f>
        <v>0</v>
      </c>
      <c r="H244" s="1028"/>
      <c r="I244" s="102"/>
      <c r="J244" s="1025" t="s">
        <v>390</v>
      </c>
      <c r="K244" s="1026"/>
      <c r="L244" s="1027">
        <f>VLOOKUP(B244,'EXTRAUrbano.Piano inv. forn '!$D$40:$AB$69,4,FALSE)</f>
        <v>0</v>
      </c>
      <c r="M244" s="1028"/>
      <c r="O244" s="191" t="s">
        <v>391</v>
      </c>
      <c r="P244" s="633"/>
      <c r="R244" s="192" t="s">
        <v>392</v>
      </c>
      <c r="S244" s="1029"/>
      <c r="T244" s="1030"/>
      <c r="U244" s="634"/>
    </row>
    <row r="245" spans="1:21" ht="15" thickBot="1" x14ac:dyDescent="0.4">
      <c r="A245" s="157"/>
      <c r="B245" s="114"/>
      <c r="C245" s="114"/>
      <c r="E245" s="115"/>
      <c r="F245" s="115"/>
      <c r="G245" s="116"/>
      <c r="H245" s="116"/>
      <c r="I245" s="102"/>
      <c r="J245" s="115"/>
      <c r="K245" s="115"/>
      <c r="L245" s="116"/>
      <c r="M245" s="116"/>
      <c r="O245" s="117"/>
      <c r="R245" s="113"/>
      <c r="S245" s="605"/>
      <c r="U245" s="158"/>
    </row>
    <row r="246" spans="1:21" ht="15" thickBot="1" x14ac:dyDescent="0.4">
      <c r="A246" s="1031" t="s">
        <v>393</v>
      </c>
      <c r="B246" s="1032"/>
      <c r="C246" s="1032"/>
      <c r="D246" s="1033"/>
      <c r="E246" s="1034">
        <f>VLOOKUP(B244,'EXTRAUrbano.Piano inv. forn '!$D$40:$AB$69,17,FALSE)</f>
        <v>0</v>
      </c>
      <c r="F246" s="1035"/>
      <c r="G246" s="1035"/>
      <c r="H246" s="1036"/>
      <c r="I246" s="102"/>
      <c r="J246" s="1037" t="s">
        <v>394</v>
      </c>
      <c r="K246" s="1038"/>
      <c r="L246" s="1034">
        <f>VLOOKUP(B244,'EXTRAUrbano.Piano inv. forn '!$D$40:$AB$69,19,FALSE)</f>
        <v>0</v>
      </c>
      <c r="M246" s="1036"/>
      <c r="N246" s="141"/>
      <c r="O246" s="190" t="s">
        <v>395</v>
      </c>
      <c r="P246" s="163">
        <f>L246+E246</f>
        <v>0</v>
      </c>
      <c r="R246" s="192" t="s">
        <v>396</v>
      </c>
      <c r="S246" s="1029"/>
      <c r="T246" s="1030"/>
      <c r="U246" s="158"/>
    </row>
    <row r="247" spans="1:21" ht="15" thickBot="1" x14ac:dyDescent="0.4">
      <c r="A247" s="157"/>
      <c r="U247" s="634"/>
    </row>
    <row r="248" spans="1:21" ht="58" x14ac:dyDescent="0.35">
      <c r="A248" s="1017" t="s">
        <v>397</v>
      </c>
      <c r="B248" s="1019" t="s">
        <v>398</v>
      </c>
      <c r="C248" s="1019" t="s">
        <v>399</v>
      </c>
      <c r="D248" s="186" t="s">
        <v>400</v>
      </c>
      <c r="E248" s="625" t="s">
        <v>401</v>
      </c>
      <c r="F248" s="186" t="s">
        <v>402</v>
      </c>
      <c r="G248" s="186" t="s">
        <v>403</v>
      </c>
      <c r="H248" s="187" t="s">
        <v>347</v>
      </c>
      <c r="I248" s="187" t="s">
        <v>404</v>
      </c>
      <c r="J248" s="187" t="s">
        <v>405</v>
      </c>
      <c r="K248" s="187" t="s">
        <v>406</v>
      </c>
      <c r="L248" s="187" t="s">
        <v>407</v>
      </c>
      <c r="M248" s="187" t="s">
        <v>408</v>
      </c>
      <c r="N248" s="187" t="s">
        <v>409</v>
      </c>
      <c r="O248" s="187" t="s">
        <v>410</v>
      </c>
      <c r="P248" s="187" t="s">
        <v>411</v>
      </c>
      <c r="Q248" s="187" t="s">
        <v>412</v>
      </c>
      <c r="R248" s="187" t="s">
        <v>413</v>
      </c>
      <c r="S248" s="187" t="s">
        <v>414</v>
      </c>
      <c r="T248" s="188" t="s">
        <v>415</v>
      </c>
      <c r="U248" s="635"/>
    </row>
    <row r="249" spans="1:21" ht="24.5" thickBot="1" x14ac:dyDescent="0.4">
      <c r="A249" s="1018"/>
      <c r="B249" s="1020"/>
      <c r="C249" s="1020"/>
      <c r="D249" s="189" t="s">
        <v>416</v>
      </c>
      <c r="E249" s="189" t="s">
        <v>432</v>
      </c>
      <c r="F249" s="189" t="s">
        <v>418</v>
      </c>
      <c r="G249" s="189" t="s">
        <v>418</v>
      </c>
      <c r="H249" s="189" t="s">
        <v>32</v>
      </c>
      <c r="I249" s="189" t="s">
        <v>433</v>
      </c>
      <c r="J249" s="189" t="s">
        <v>420</v>
      </c>
      <c r="K249" s="189" t="s">
        <v>421</v>
      </c>
      <c r="L249" s="189" t="s">
        <v>422</v>
      </c>
      <c r="M249" s="189" t="s">
        <v>421</v>
      </c>
      <c r="N249" s="189" t="s">
        <v>423</v>
      </c>
      <c r="O249" s="189" t="s">
        <v>387</v>
      </c>
      <c r="P249" s="189" t="s">
        <v>424</v>
      </c>
      <c r="Q249" s="189" t="s">
        <v>425</v>
      </c>
      <c r="R249" s="189" t="s">
        <v>426</v>
      </c>
      <c r="S249" s="189" t="s">
        <v>426</v>
      </c>
      <c r="T249" s="636"/>
      <c r="U249" s="635"/>
    </row>
    <row r="250" spans="1:21" x14ac:dyDescent="0.35">
      <c r="A250" s="1021" t="str">
        <f>B244</f>
        <v>Extra-urb.m.1</v>
      </c>
      <c r="B250" s="175">
        <v>1</v>
      </c>
      <c r="C250" s="213"/>
      <c r="D250" s="125"/>
      <c r="E250" s="125" t="s">
        <v>432</v>
      </c>
      <c r="F250" s="213"/>
      <c r="G250" s="637"/>
      <c r="H250" s="127" t="s">
        <v>434</v>
      </c>
      <c r="I250" s="492"/>
      <c r="J250" s="638"/>
      <c r="K250" s="639"/>
      <c r="L250" s="492"/>
      <c r="M250" s="639"/>
      <c r="N250" s="179"/>
      <c r="O250" s="179"/>
      <c r="P250" s="492"/>
      <c r="Q250" s="492"/>
      <c r="R250" s="492"/>
      <c r="S250" s="492"/>
      <c r="T250" s="640"/>
      <c r="U250" s="634"/>
    </row>
    <row r="251" spans="1:21" x14ac:dyDescent="0.35">
      <c r="A251" s="1021"/>
      <c r="B251" s="176">
        <v>2</v>
      </c>
      <c r="C251" s="122"/>
      <c r="D251" s="112"/>
      <c r="E251" s="112"/>
      <c r="F251" s="122"/>
      <c r="G251" s="641"/>
      <c r="H251" s="122"/>
      <c r="I251" s="493"/>
      <c r="J251" s="642"/>
      <c r="K251" s="643"/>
      <c r="L251" s="493"/>
      <c r="M251" s="643"/>
      <c r="N251" s="170"/>
      <c r="O251" s="170"/>
      <c r="P251" s="493"/>
      <c r="Q251" s="493" t="s">
        <v>427</v>
      </c>
      <c r="R251" s="493"/>
      <c r="S251" s="493"/>
      <c r="T251" s="644"/>
      <c r="U251" s="634"/>
    </row>
    <row r="252" spans="1:21" x14ac:dyDescent="0.35">
      <c r="A252" s="1021"/>
      <c r="B252" s="176">
        <v>3</v>
      </c>
      <c r="C252" s="122"/>
      <c r="D252" s="112"/>
      <c r="E252" s="112" t="s">
        <v>432</v>
      </c>
      <c r="F252" s="122"/>
      <c r="G252" s="641"/>
      <c r="H252" s="122" t="s">
        <v>435</v>
      </c>
      <c r="I252" s="493"/>
      <c r="J252" s="642"/>
      <c r="K252" s="643"/>
      <c r="L252" s="493"/>
      <c r="M252" s="643"/>
      <c r="N252" s="170"/>
      <c r="O252" s="170"/>
      <c r="P252" s="493"/>
      <c r="Q252" s="493"/>
      <c r="R252" s="493"/>
      <c r="S252" s="493"/>
      <c r="T252" s="644"/>
      <c r="U252" s="634"/>
    </row>
    <row r="253" spans="1:21" x14ac:dyDescent="0.35">
      <c r="A253" s="1021"/>
      <c r="B253" s="176">
        <v>4</v>
      </c>
      <c r="C253" s="122"/>
      <c r="D253" s="112"/>
      <c r="E253" s="112"/>
      <c r="F253" s="122"/>
      <c r="G253" s="641"/>
      <c r="H253" s="122"/>
      <c r="I253" s="493"/>
      <c r="J253" s="642"/>
      <c r="K253" s="643"/>
      <c r="L253" s="493"/>
      <c r="M253" s="643"/>
      <c r="N253" s="170"/>
      <c r="O253" s="170"/>
      <c r="P253" s="493"/>
      <c r="Q253" s="493"/>
      <c r="R253" s="493"/>
      <c r="S253" s="493"/>
      <c r="T253" s="644"/>
      <c r="U253" s="634"/>
    </row>
    <row r="254" spans="1:21" x14ac:dyDescent="0.35">
      <c r="A254" s="1021"/>
      <c r="B254" s="176">
        <v>5</v>
      </c>
      <c r="C254" s="122"/>
      <c r="D254" s="112"/>
      <c r="E254" s="112"/>
      <c r="F254" s="122"/>
      <c r="G254" s="641"/>
      <c r="H254" s="122" t="s">
        <v>434</v>
      </c>
      <c r="I254" s="493"/>
      <c r="J254" s="642"/>
      <c r="K254" s="643"/>
      <c r="L254" s="493"/>
      <c r="M254" s="643"/>
      <c r="N254" s="170"/>
      <c r="O254" s="170"/>
      <c r="P254" s="493"/>
      <c r="Q254" s="493"/>
      <c r="R254" s="493"/>
      <c r="S254" s="493"/>
      <c r="T254" s="644"/>
      <c r="U254" s="634"/>
    </row>
    <row r="255" spans="1:21" x14ac:dyDescent="0.35">
      <c r="A255" s="1021"/>
      <c r="B255" s="176">
        <v>6</v>
      </c>
      <c r="C255" s="122"/>
      <c r="D255" s="112"/>
      <c r="E255" s="112"/>
      <c r="F255" s="122"/>
      <c r="G255" s="641"/>
      <c r="H255" s="122"/>
      <c r="I255" s="493"/>
      <c r="J255" s="642"/>
      <c r="K255" s="643"/>
      <c r="L255" s="493"/>
      <c r="M255" s="643"/>
      <c r="N255" s="170"/>
      <c r="O255" s="170"/>
      <c r="P255" s="493"/>
      <c r="Q255" s="493"/>
      <c r="R255" s="493"/>
      <c r="S255" s="493"/>
      <c r="T255" s="644"/>
      <c r="U255" s="634"/>
    </row>
    <row r="256" spans="1:21" x14ac:dyDescent="0.35">
      <c r="A256" s="1021"/>
      <c r="B256" s="176">
        <v>7</v>
      </c>
      <c r="C256" s="122"/>
      <c r="D256" s="112"/>
      <c r="E256" s="112"/>
      <c r="F256" s="122"/>
      <c r="G256" s="641"/>
      <c r="H256" s="122"/>
      <c r="I256" s="493"/>
      <c r="J256" s="642"/>
      <c r="K256" s="643"/>
      <c r="L256" s="493"/>
      <c r="M256" s="643"/>
      <c r="N256" s="170"/>
      <c r="O256" s="170"/>
      <c r="P256" s="493"/>
      <c r="Q256" s="493"/>
      <c r="R256" s="493"/>
      <c r="S256" s="493"/>
      <c r="T256" s="644"/>
      <c r="U256" s="634"/>
    </row>
    <row r="257" spans="1:21" x14ac:dyDescent="0.35">
      <c r="A257" s="1021"/>
      <c r="B257" s="176">
        <v>8</v>
      </c>
      <c r="C257" s="122"/>
      <c r="D257" s="112"/>
      <c r="E257" s="112"/>
      <c r="F257" s="122"/>
      <c r="G257" s="641"/>
      <c r="H257" s="122"/>
      <c r="I257" s="493"/>
      <c r="J257" s="642"/>
      <c r="K257" s="643"/>
      <c r="L257" s="493"/>
      <c r="M257" s="643"/>
      <c r="N257" s="170"/>
      <c r="O257" s="170"/>
      <c r="P257" s="493"/>
      <c r="Q257" s="493"/>
      <c r="R257" s="493"/>
      <c r="S257" s="493"/>
      <c r="T257" s="644"/>
      <c r="U257" s="634"/>
    </row>
    <row r="258" spans="1:21" x14ac:dyDescent="0.35">
      <c r="A258" s="1021"/>
      <c r="B258" s="176">
        <v>9</v>
      </c>
      <c r="C258" s="122"/>
      <c r="D258" s="112"/>
      <c r="E258" s="112"/>
      <c r="F258" s="122"/>
      <c r="G258" s="641"/>
      <c r="H258" s="122"/>
      <c r="I258" s="493"/>
      <c r="J258" s="642"/>
      <c r="K258" s="643"/>
      <c r="L258" s="493"/>
      <c r="M258" s="643"/>
      <c r="N258" s="170"/>
      <c r="O258" s="170"/>
      <c r="P258" s="493"/>
      <c r="Q258" s="493"/>
      <c r="R258" s="493"/>
      <c r="S258" s="493"/>
      <c r="T258" s="644"/>
      <c r="U258" s="634"/>
    </row>
    <row r="259" spans="1:21" ht="15" thickBot="1" x14ac:dyDescent="0.4">
      <c r="A259" s="1022"/>
      <c r="B259" s="177">
        <v>10</v>
      </c>
      <c r="C259" s="151"/>
      <c r="D259" s="149"/>
      <c r="E259" s="149"/>
      <c r="F259" s="151"/>
      <c r="G259" s="645"/>
      <c r="H259" s="151"/>
      <c r="I259" s="494"/>
      <c r="J259" s="646"/>
      <c r="K259" s="647"/>
      <c r="L259" s="494"/>
      <c r="M259" s="647"/>
      <c r="N259" s="171"/>
      <c r="O259" s="171"/>
      <c r="P259" s="494"/>
      <c r="Q259" s="494"/>
      <c r="R259" s="494"/>
      <c r="S259" s="494"/>
      <c r="T259" s="648"/>
      <c r="U259" s="634"/>
    </row>
    <row r="260" spans="1:21" ht="29.5" thickBot="1" x14ac:dyDescent="0.4">
      <c r="A260" s="157"/>
      <c r="B260" s="113"/>
      <c r="C260" s="113"/>
      <c r="D260" s="113"/>
      <c r="E260" s="551" t="s">
        <v>388</v>
      </c>
      <c r="F260" s="552">
        <f>COUNTA(F250:F259)</f>
        <v>0</v>
      </c>
      <c r="G260" s="553">
        <f>COUNTA(G250:G259)</f>
        <v>0</v>
      </c>
      <c r="H260" s="649"/>
      <c r="I260" s="649"/>
      <c r="J260" s="597" t="s">
        <v>627</v>
      </c>
      <c r="K260" s="599">
        <f>COUNTIF(K250:K259,"&lt;=31/12/2024")</f>
        <v>0</v>
      </c>
      <c r="L260" s="649"/>
      <c r="M260" s="155" t="s">
        <v>428</v>
      </c>
      <c r="N260" s="168">
        <f>SUM(N250:N259)</f>
        <v>0</v>
      </c>
      <c r="O260" s="169">
        <f>SUM(O250:O259)</f>
        <v>0</v>
      </c>
      <c r="P260" s="113"/>
      <c r="R260" s="113"/>
      <c r="S260" s="113"/>
      <c r="T260" s="650"/>
      <c r="U260" s="651"/>
    </row>
    <row r="261" spans="1:21" ht="15" thickBot="1" x14ac:dyDescent="0.4">
      <c r="A261" s="652"/>
      <c r="B261" s="653"/>
      <c r="C261" s="459"/>
      <c r="D261" s="459"/>
      <c r="E261" s="459"/>
      <c r="F261" s="653"/>
      <c r="G261" s="459"/>
      <c r="H261" s="459"/>
      <c r="I261" s="653"/>
      <c r="J261" s="653"/>
      <c r="K261" s="459"/>
      <c r="L261" s="459"/>
      <c r="M261" s="459"/>
      <c r="N261" s="459"/>
      <c r="O261" s="459"/>
      <c r="P261" s="459"/>
      <c r="Q261" s="459"/>
      <c r="R261" s="459"/>
      <c r="S261" s="654"/>
      <c r="T261" s="459"/>
      <c r="U261" s="655"/>
    </row>
    <row r="262" spans="1:21" ht="15" thickBot="1" x14ac:dyDescent="0.4">
      <c r="A262" s="629"/>
      <c r="B262" s="630"/>
      <c r="C262" s="631"/>
      <c r="D262" s="631"/>
      <c r="E262" s="631"/>
      <c r="F262" s="630"/>
      <c r="G262" s="631"/>
      <c r="H262" s="631"/>
      <c r="I262" s="630"/>
      <c r="J262" s="630"/>
      <c r="K262" s="631"/>
      <c r="L262" s="631"/>
      <c r="M262" s="631"/>
      <c r="N262" s="631"/>
      <c r="O262" s="631"/>
      <c r="P262" s="631"/>
      <c r="Q262" s="631"/>
      <c r="R262" s="631"/>
      <c r="S262" s="631"/>
      <c r="T262" s="631"/>
      <c r="U262" s="632"/>
    </row>
    <row r="263" spans="1:21" ht="27.5" thickBot="1" x14ac:dyDescent="0.4">
      <c r="A263" s="185" t="s">
        <v>9</v>
      </c>
      <c r="B263" s="1023" t="s">
        <v>105</v>
      </c>
      <c r="C263" s="1024"/>
      <c r="E263" s="1025" t="s">
        <v>389</v>
      </c>
      <c r="F263" s="1026"/>
      <c r="G263" s="1027">
        <f>VLOOKUP(B263,'EXTRAUrbano.Piano inv. forn '!$D$40:$AB$69,3,FALSE)</f>
        <v>0</v>
      </c>
      <c r="H263" s="1028"/>
      <c r="I263" s="102"/>
      <c r="J263" s="1025" t="s">
        <v>390</v>
      </c>
      <c r="K263" s="1026"/>
      <c r="L263" s="1027">
        <f>VLOOKUP(B263,'EXTRAUrbano.Piano inv. forn '!$D$40:$AB$69,4,FALSE)</f>
        <v>0</v>
      </c>
      <c r="M263" s="1028"/>
      <c r="O263" s="191" t="s">
        <v>391</v>
      </c>
      <c r="P263" s="633"/>
      <c r="R263" s="192" t="s">
        <v>392</v>
      </c>
      <c r="S263" s="1029"/>
      <c r="T263" s="1030"/>
      <c r="U263" s="634"/>
    </row>
    <row r="264" spans="1:21" ht="15" thickBot="1" x14ac:dyDescent="0.4">
      <c r="A264" s="157"/>
      <c r="B264" s="114"/>
      <c r="C264" s="114"/>
      <c r="E264" s="115"/>
      <c r="F264" s="115"/>
      <c r="G264" s="116"/>
      <c r="H264" s="116"/>
      <c r="I264" s="102"/>
      <c r="J264" s="115"/>
      <c r="K264" s="115"/>
      <c r="L264" s="116"/>
      <c r="M264" s="116"/>
      <c r="O264" s="117"/>
      <c r="R264" s="113"/>
      <c r="S264" s="605"/>
      <c r="U264" s="158"/>
    </row>
    <row r="265" spans="1:21" ht="15" thickBot="1" x14ac:dyDescent="0.4">
      <c r="A265" s="1031" t="s">
        <v>393</v>
      </c>
      <c r="B265" s="1032"/>
      <c r="C265" s="1032"/>
      <c r="D265" s="1033"/>
      <c r="E265" s="1034">
        <f>VLOOKUP(B263,'EXTRAUrbano.Piano inv. forn '!$D$40:$AB$69,17,FALSE)</f>
        <v>0</v>
      </c>
      <c r="F265" s="1035"/>
      <c r="G265" s="1035"/>
      <c r="H265" s="1036"/>
      <c r="I265" s="102"/>
      <c r="J265" s="1037" t="s">
        <v>394</v>
      </c>
      <c r="K265" s="1038"/>
      <c r="L265" s="1034">
        <f>VLOOKUP(B263,'EXTRAUrbano.Piano inv. forn '!$D$40:$AB$69,19,FALSE)</f>
        <v>0</v>
      </c>
      <c r="M265" s="1036"/>
      <c r="N265" s="141"/>
      <c r="O265" s="190" t="s">
        <v>395</v>
      </c>
      <c r="P265" s="163">
        <f>L265+E265</f>
        <v>0</v>
      </c>
      <c r="R265" s="192" t="s">
        <v>396</v>
      </c>
      <c r="S265" s="1029"/>
      <c r="T265" s="1030"/>
      <c r="U265" s="158"/>
    </row>
    <row r="266" spans="1:21" ht="15" thickBot="1" x14ac:dyDescent="0.4">
      <c r="A266" s="157"/>
      <c r="U266" s="634"/>
    </row>
    <row r="267" spans="1:21" ht="58" x14ac:dyDescent="0.35">
      <c r="A267" s="1017" t="s">
        <v>397</v>
      </c>
      <c r="B267" s="1019" t="s">
        <v>398</v>
      </c>
      <c r="C267" s="1019" t="s">
        <v>399</v>
      </c>
      <c r="D267" s="186" t="s">
        <v>400</v>
      </c>
      <c r="E267" s="625" t="s">
        <v>401</v>
      </c>
      <c r="F267" s="186" t="s">
        <v>402</v>
      </c>
      <c r="G267" s="186" t="s">
        <v>403</v>
      </c>
      <c r="H267" s="187" t="s">
        <v>347</v>
      </c>
      <c r="I267" s="187" t="s">
        <v>404</v>
      </c>
      <c r="J267" s="187" t="s">
        <v>405</v>
      </c>
      <c r="K267" s="187" t="s">
        <v>406</v>
      </c>
      <c r="L267" s="187" t="s">
        <v>407</v>
      </c>
      <c r="M267" s="187" t="s">
        <v>408</v>
      </c>
      <c r="N267" s="187" t="s">
        <v>409</v>
      </c>
      <c r="O267" s="187" t="s">
        <v>410</v>
      </c>
      <c r="P267" s="187" t="s">
        <v>411</v>
      </c>
      <c r="Q267" s="187" t="s">
        <v>412</v>
      </c>
      <c r="R267" s="187" t="s">
        <v>413</v>
      </c>
      <c r="S267" s="187" t="s">
        <v>414</v>
      </c>
      <c r="T267" s="188" t="s">
        <v>415</v>
      </c>
      <c r="U267" s="635"/>
    </row>
    <row r="268" spans="1:21" ht="24.5" thickBot="1" x14ac:dyDescent="0.4">
      <c r="A268" s="1018"/>
      <c r="B268" s="1020"/>
      <c r="C268" s="1020"/>
      <c r="D268" s="189" t="s">
        <v>416</v>
      </c>
      <c r="E268" s="189" t="s">
        <v>432</v>
      </c>
      <c r="F268" s="189" t="s">
        <v>418</v>
      </c>
      <c r="G268" s="189" t="s">
        <v>418</v>
      </c>
      <c r="H268" s="189" t="s">
        <v>32</v>
      </c>
      <c r="I268" s="189" t="s">
        <v>433</v>
      </c>
      <c r="J268" s="189" t="s">
        <v>420</v>
      </c>
      <c r="K268" s="189" t="s">
        <v>421</v>
      </c>
      <c r="L268" s="189" t="s">
        <v>422</v>
      </c>
      <c r="M268" s="189" t="s">
        <v>421</v>
      </c>
      <c r="N268" s="189" t="s">
        <v>423</v>
      </c>
      <c r="O268" s="189" t="s">
        <v>387</v>
      </c>
      <c r="P268" s="189" t="s">
        <v>424</v>
      </c>
      <c r="Q268" s="189" t="s">
        <v>425</v>
      </c>
      <c r="R268" s="189" t="s">
        <v>426</v>
      </c>
      <c r="S268" s="189" t="s">
        <v>426</v>
      </c>
      <c r="T268" s="636"/>
      <c r="U268" s="635"/>
    </row>
    <row r="269" spans="1:21" x14ac:dyDescent="0.35">
      <c r="A269" s="1021" t="str">
        <f>B263</f>
        <v>Extra-urb.m.1</v>
      </c>
      <c r="B269" s="175">
        <v>1</v>
      </c>
      <c r="C269" s="213"/>
      <c r="D269" s="125"/>
      <c r="E269" s="125" t="s">
        <v>432</v>
      </c>
      <c r="F269" s="213"/>
      <c r="G269" s="637"/>
      <c r="H269" s="127" t="s">
        <v>434</v>
      </c>
      <c r="I269" s="492"/>
      <c r="J269" s="638"/>
      <c r="K269" s="639"/>
      <c r="L269" s="492"/>
      <c r="M269" s="639"/>
      <c r="N269" s="179"/>
      <c r="O269" s="179"/>
      <c r="P269" s="492"/>
      <c r="Q269" s="492"/>
      <c r="R269" s="492"/>
      <c r="S269" s="492"/>
      <c r="T269" s="640"/>
      <c r="U269" s="634"/>
    </row>
    <row r="270" spans="1:21" x14ac:dyDescent="0.35">
      <c r="A270" s="1021"/>
      <c r="B270" s="176">
        <v>2</v>
      </c>
      <c r="C270" s="122"/>
      <c r="D270" s="112"/>
      <c r="E270" s="112"/>
      <c r="F270" s="122"/>
      <c r="G270" s="641"/>
      <c r="H270" s="122"/>
      <c r="I270" s="493"/>
      <c r="J270" s="642"/>
      <c r="K270" s="643"/>
      <c r="L270" s="493"/>
      <c r="M270" s="643"/>
      <c r="N270" s="170"/>
      <c r="O270" s="170"/>
      <c r="P270" s="493"/>
      <c r="Q270" s="493" t="s">
        <v>427</v>
      </c>
      <c r="R270" s="493"/>
      <c r="S270" s="493"/>
      <c r="T270" s="644"/>
      <c r="U270" s="634"/>
    </row>
    <row r="271" spans="1:21" x14ac:dyDescent="0.35">
      <c r="A271" s="1021"/>
      <c r="B271" s="176">
        <v>3</v>
      </c>
      <c r="C271" s="122"/>
      <c r="D271" s="112"/>
      <c r="E271" s="112" t="s">
        <v>432</v>
      </c>
      <c r="F271" s="122"/>
      <c r="G271" s="641"/>
      <c r="H271" s="122" t="s">
        <v>435</v>
      </c>
      <c r="I271" s="493"/>
      <c r="J271" s="642"/>
      <c r="K271" s="643"/>
      <c r="L271" s="493"/>
      <c r="M271" s="643"/>
      <c r="N271" s="170"/>
      <c r="O271" s="170"/>
      <c r="P271" s="493"/>
      <c r="Q271" s="493"/>
      <c r="R271" s="493"/>
      <c r="S271" s="493"/>
      <c r="T271" s="644"/>
      <c r="U271" s="634"/>
    </row>
    <row r="272" spans="1:21" x14ac:dyDescent="0.35">
      <c r="A272" s="1021"/>
      <c r="B272" s="176">
        <v>4</v>
      </c>
      <c r="C272" s="122"/>
      <c r="D272" s="112"/>
      <c r="E272" s="112"/>
      <c r="F272" s="122"/>
      <c r="G272" s="641"/>
      <c r="H272" s="122"/>
      <c r="I272" s="493"/>
      <c r="J272" s="642"/>
      <c r="K272" s="643"/>
      <c r="L272" s="493"/>
      <c r="M272" s="643"/>
      <c r="N272" s="170"/>
      <c r="O272" s="170"/>
      <c r="P272" s="493"/>
      <c r="Q272" s="493"/>
      <c r="R272" s="493"/>
      <c r="S272" s="493"/>
      <c r="T272" s="644"/>
      <c r="U272" s="634"/>
    </row>
    <row r="273" spans="1:21" x14ac:dyDescent="0.35">
      <c r="A273" s="1021"/>
      <c r="B273" s="176">
        <v>5</v>
      </c>
      <c r="C273" s="122"/>
      <c r="D273" s="112"/>
      <c r="E273" s="112"/>
      <c r="F273" s="122"/>
      <c r="G273" s="641"/>
      <c r="H273" s="122" t="s">
        <v>434</v>
      </c>
      <c r="I273" s="493"/>
      <c r="J273" s="642"/>
      <c r="K273" s="643"/>
      <c r="L273" s="493"/>
      <c r="M273" s="643"/>
      <c r="N273" s="170"/>
      <c r="O273" s="170"/>
      <c r="P273" s="493"/>
      <c r="Q273" s="493"/>
      <c r="R273" s="493"/>
      <c r="S273" s="493"/>
      <c r="T273" s="644"/>
      <c r="U273" s="634"/>
    </row>
    <row r="274" spans="1:21" x14ac:dyDescent="0.35">
      <c r="A274" s="1021"/>
      <c r="B274" s="176">
        <v>6</v>
      </c>
      <c r="C274" s="122"/>
      <c r="D274" s="112"/>
      <c r="E274" s="112"/>
      <c r="F274" s="122"/>
      <c r="G274" s="641"/>
      <c r="H274" s="122"/>
      <c r="I274" s="493"/>
      <c r="J274" s="642"/>
      <c r="K274" s="643"/>
      <c r="L274" s="493"/>
      <c r="M274" s="643"/>
      <c r="N274" s="170"/>
      <c r="O274" s="170"/>
      <c r="P274" s="493"/>
      <c r="Q274" s="493"/>
      <c r="R274" s="493"/>
      <c r="S274" s="493"/>
      <c r="T274" s="644"/>
      <c r="U274" s="634"/>
    </row>
    <row r="275" spans="1:21" x14ac:dyDescent="0.35">
      <c r="A275" s="1021"/>
      <c r="B275" s="176">
        <v>7</v>
      </c>
      <c r="C275" s="122"/>
      <c r="D275" s="112"/>
      <c r="E275" s="112"/>
      <c r="F275" s="122"/>
      <c r="G275" s="641"/>
      <c r="H275" s="122"/>
      <c r="I275" s="493"/>
      <c r="J275" s="642"/>
      <c r="K275" s="643"/>
      <c r="L275" s="493"/>
      <c r="M275" s="643"/>
      <c r="N275" s="170"/>
      <c r="O275" s="170"/>
      <c r="P275" s="493"/>
      <c r="Q275" s="493"/>
      <c r="R275" s="493"/>
      <c r="S275" s="493"/>
      <c r="T275" s="644"/>
      <c r="U275" s="634"/>
    </row>
    <row r="276" spans="1:21" x14ac:dyDescent="0.35">
      <c r="A276" s="1021"/>
      <c r="B276" s="176">
        <v>8</v>
      </c>
      <c r="C276" s="122"/>
      <c r="D276" s="112"/>
      <c r="E276" s="112"/>
      <c r="F276" s="122"/>
      <c r="G276" s="641"/>
      <c r="H276" s="122"/>
      <c r="I276" s="493"/>
      <c r="J276" s="642"/>
      <c r="K276" s="643"/>
      <c r="L276" s="493"/>
      <c r="M276" s="643"/>
      <c r="N276" s="170"/>
      <c r="O276" s="170"/>
      <c r="P276" s="493"/>
      <c r="Q276" s="493"/>
      <c r="R276" s="493"/>
      <c r="S276" s="493"/>
      <c r="T276" s="644"/>
      <c r="U276" s="634"/>
    </row>
    <row r="277" spans="1:21" x14ac:dyDescent="0.35">
      <c r="A277" s="1021"/>
      <c r="B277" s="176">
        <v>9</v>
      </c>
      <c r="C277" s="122"/>
      <c r="D277" s="112"/>
      <c r="E277" s="112"/>
      <c r="F277" s="122"/>
      <c r="G277" s="641"/>
      <c r="H277" s="122"/>
      <c r="I277" s="493"/>
      <c r="J277" s="642"/>
      <c r="K277" s="643"/>
      <c r="L277" s="493"/>
      <c r="M277" s="643"/>
      <c r="N277" s="170"/>
      <c r="O277" s="170"/>
      <c r="P277" s="493"/>
      <c r="Q277" s="493"/>
      <c r="R277" s="493"/>
      <c r="S277" s="493"/>
      <c r="T277" s="644"/>
      <c r="U277" s="634"/>
    </row>
    <row r="278" spans="1:21" ht="15" thickBot="1" x14ac:dyDescent="0.4">
      <c r="A278" s="1022"/>
      <c r="B278" s="177">
        <v>10</v>
      </c>
      <c r="C278" s="151"/>
      <c r="D278" s="149"/>
      <c r="E278" s="149"/>
      <c r="F278" s="151"/>
      <c r="G278" s="645"/>
      <c r="H278" s="151"/>
      <c r="I278" s="494"/>
      <c r="J278" s="646"/>
      <c r="K278" s="647"/>
      <c r="L278" s="494"/>
      <c r="M278" s="647"/>
      <c r="N278" s="171"/>
      <c r="O278" s="171"/>
      <c r="P278" s="494"/>
      <c r="Q278" s="494"/>
      <c r="R278" s="494"/>
      <c r="S278" s="494"/>
      <c r="T278" s="648"/>
      <c r="U278" s="634"/>
    </row>
    <row r="279" spans="1:21" ht="29.5" thickBot="1" x14ac:dyDescent="0.4">
      <c r="A279" s="157"/>
      <c r="B279" s="113"/>
      <c r="C279" s="113"/>
      <c r="D279" s="113"/>
      <c r="E279" s="551" t="s">
        <v>388</v>
      </c>
      <c r="F279" s="552">
        <f>COUNTA(F269:F278)</f>
        <v>0</v>
      </c>
      <c r="G279" s="553">
        <f>COUNTA(G269:G278)</f>
        <v>0</v>
      </c>
      <c r="H279" s="649"/>
      <c r="I279" s="649"/>
      <c r="J279" s="597" t="s">
        <v>627</v>
      </c>
      <c r="K279" s="599">
        <f>COUNTIF(K269:K278,"&lt;=31/12/2024")</f>
        <v>0</v>
      </c>
      <c r="L279" s="649"/>
      <c r="M279" s="155" t="s">
        <v>428</v>
      </c>
      <c r="N279" s="168">
        <f>SUM(N269:N278)</f>
        <v>0</v>
      </c>
      <c r="O279" s="169">
        <f>SUM(O269:O278)</f>
        <v>0</v>
      </c>
      <c r="P279" s="113"/>
      <c r="R279" s="113"/>
      <c r="S279" s="113"/>
      <c r="T279" s="650"/>
      <c r="U279" s="651"/>
    </row>
    <row r="280" spans="1:21" ht="15" thickBot="1" x14ac:dyDescent="0.4">
      <c r="A280" s="652"/>
      <c r="B280" s="653"/>
      <c r="C280" s="459"/>
      <c r="D280" s="459"/>
      <c r="E280" s="459"/>
      <c r="F280" s="653"/>
      <c r="G280" s="459"/>
      <c r="H280" s="459"/>
      <c r="I280" s="653"/>
      <c r="J280" s="653"/>
      <c r="K280" s="459"/>
      <c r="L280" s="459"/>
      <c r="M280" s="459"/>
      <c r="N280" s="459"/>
      <c r="O280" s="459"/>
      <c r="P280" s="459"/>
      <c r="Q280" s="459"/>
      <c r="R280" s="459"/>
      <c r="S280" s="654"/>
      <c r="T280" s="459"/>
      <c r="U280" s="655"/>
    </row>
    <row r="281" spans="1:21" ht="15" thickBot="1" x14ac:dyDescent="0.4">
      <c r="A281" s="629"/>
      <c r="B281" s="630"/>
      <c r="C281" s="631"/>
      <c r="D281" s="631"/>
      <c r="E281" s="631"/>
      <c r="F281" s="630"/>
      <c r="G281" s="631"/>
      <c r="H281" s="631"/>
      <c r="I281" s="630"/>
      <c r="J281" s="630"/>
      <c r="K281" s="631"/>
      <c r="L281" s="631"/>
      <c r="M281" s="631"/>
      <c r="N281" s="631"/>
      <c r="O281" s="631"/>
      <c r="P281" s="631"/>
      <c r="Q281" s="631"/>
      <c r="R281" s="631"/>
      <c r="S281" s="631"/>
      <c r="T281" s="631"/>
      <c r="U281" s="632"/>
    </row>
    <row r="282" spans="1:21" ht="27.5" thickBot="1" x14ac:dyDescent="0.4">
      <c r="A282" s="185" t="s">
        <v>9</v>
      </c>
      <c r="B282" s="1023" t="s">
        <v>105</v>
      </c>
      <c r="C282" s="1024"/>
      <c r="E282" s="1025" t="s">
        <v>389</v>
      </c>
      <c r="F282" s="1026"/>
      <c r="G282" s="1027">
        <f>VLOOKUP(B282,'EXTRAUrbano.Piano inv. forn '!$D$40:$AB$69,3,FALSE)</f>
        <v>0</v>
      </c>
      <c r="H282" s="1028"/>
      <c r="I282" s="102"/>
      <c r="J282" s="1025" t="s">
        <v>390</v>
      </c>
      <c r="K282" s="1026"/>
      <c r="L282" s="1027">
        <f>VLOOKUP(B282,'EXTRAUrbano.Piano inv. forn '!$D$40:$AB$69,4,FALSE)</f>
        <v>0</v>
      </c>
      <c r="M282" s="1028"/>
      <c r="O282" s="191" t="s">
        <v>391</v>
      </c>
      <c r="P282" s="633"/>
      <c r="R282" s="192" t="s">
        <v>392</v>
      </c>
      <c r="S282" s="1029"/>
      <c r="T282" s="1030"/>
      <c r="U282" s="634"/>
    </row>
    <row r="283" spans="1:21" ht="15" thickBot="1" x14ac:dyDescent="0.4">
      <c r="A283" s="157"/>
      <c r="B283" s="114"/>
      <c r="C283" s="114"/>
      <c r="E283" s="115"/>
      <c r="F283" s="115"/>
      <c r="G283" s="116"/>
      <c r="H283" s="116"/>
      <c r="I283" s="102"/>
      <c r="J283" s="115"/>
      <c r="K283" s="115"/>
      <c r="L283" s="116"/>
      <c r="M283" s="116"/>
      <c r="O283" s="117"/>
      <c r="R283" s="113"/>
      <c r="S283" s="605"/>
      <c r="U283" s="158"/>
    </row>
    <row r="284" spans="1:21" ht="15" thickBot="1" x14ac:dyDescent="0.4">
      <c r="A284" s="1031" t="s">
        <v>393</v>
      </c>
      <c r="B284" s="1032"/>
      <c r="C284" s="1032"/>
      <c r="D284" s="1033"/>
      <c r="E284" s="1034">
        <f>VLOOKUP(B282,'EXTRAUrbano.Piano inv. forn '!$D$40:$AB$69,17,FALSE)</f>
        <v>0</v>
      </c>
      <c r="F284" s="1035"/>
      <c r="G284" s="1035"/>
      <c r="H284" s="1036"/>
      <c r="I284" s="102"/>
      <c r="J284" s="1037" t="s">
        <v>394</v>
      </c>
      <c r="K284" s="1038"/>
      <c r="L284" s="1034">
        <f>VLOOKUP(B282,'EXTRAUrbano.Piano inv. forn '!$D$40:$AB$69,19,FALSE)</f>
        <v>0</v>
      </c>
      <c r="M284" s="1036"/>
      <c r="N284" s="141"/>
      <c r="O284" s="190" t="s">
        <v>395</v>
      </c>
      <c r="P284" s="163">
        <f>L284+E284</f>
        <v>0</v>
      </c>
      <c r="R284" s="192" t="s">
        <v>396</v>
      </c>
      <c r="S284" s="1029"/>
      <c r="T284" s="1030"/>
      <c r="U284" s="158"/>
    </row>
    <row r="285" spans="1:21" ht="15" thickBot="1" x14ac:dyDescent="0.4">
      <c r="A285" s="157"/>
      <c r="U285" s="634"/>
    </row>
    <row r="286" spans="1:21" ht="58" x14ac:dyDescent="0.35">
      <c r="A286" s="1017" t="s">
        <v>397</v>
      </c>
      <c r="B286" s="1019" t="s">
        <v>398</v>
      </c>
      <c r="C286" s="1019" t="s">
        <v>399</v>
      </c>
      <c r="D286" s="186" t="s">
        <v>400</v>
      </c>
      <c r="E286" s="625" t="s">
        <v>401</v>
      </c>
      <c r="F286" s="186" t="s">
        <v>402</v>
      </c>
      <c r="G286" s="186" t="s">
        <v>403</v>
      </c>
      <c r="H286" s="187" t="s">
        <v>347</v>
      </c>
      <c r="I286" s="187" t="s">
        <v>404</v>
      </c>
      <c r="J286" s="187" t="s">
        <v>405</v>
      </c>
      <c r="K286" s="187" t="s">
        <v>406</v>
      </c>
      <c r="L286" s="187" t="s">
        <v>407</v>
      </c>
      <c r="M286" s="187" t="s">
        <v>408</v>
      </c>
      <c r="N286" s="187" t="s">
        <v>409</v>
      </c>
      <c r="O286" s="187" t="s">
        <v>410</v>
      </c>
      <c r="P286" s="187" t="s">
        <v>411</v>
      </c>
      <c r="Q286" s="187" t="s">
        <v>412</v>
      </c>
      <c r="R286" s="187" t="s">
        <v>413</v>
      </c>
      <c r="S286" s="187" t="s">
        <v>414</v>
      </c>
      <c r="T286" s="188" t="s">
        <v>415</v>
      </c>
      <c r="U286" s="635"/>
    </row>
    <row r="287" spans="1:21" ht="24.5" thickBot="1" x14ac:dyDescent="0.4">
      <c r="A287" s="1018"/>
      <c r="B287" s="1020"/>
      <c r="C287" s="1020"/>
      <c r="D287" s="189" t="s">
        <v>416</v>
      </c>
      <c r="E287" s="189" t="s">
        <v>432</v>
      </c>
      <c r="F287" s="189" t="s">
        <v>418</v>
      </c>
      <c r="G287" s="189" t="s">
        <v>418</v>
      </c>
      <c r="H287" s="189" t="s">
        <v>32</v>
      </c>
      <c r="I287" s="189" t="s">
        <v>433</v>
      </c>
      <c r="J287" s="189" t="s">
        <v>420</v>
      </c>
      <c r="K287" s="189" t="s">
        <v>421</v>
      </c>
      <c r="L287" s="189" t="s">
        <v>422</v>
      </c>
      <c r="M287" s="189" t="s">
        <v>421</v>
      </c>
      <c r="N287" s="189" t="s">
        <v>423</v>
      </c>
      <c r="O287" s="189" t="s">
        <v>387</v>
      </c>
      <c r="P287" s="189" t="s">
        <v>424</v>
      </c>
      <c r="Q287" s="189" t="s">
        <v>425</v>
      </c>
      <c r="R287" s="189" t="s">
        <v>426</v>
      </c>
      <c r="S287" s="189" t="s">
        <v>426</v>
      </c>
      <c r="T287" s="636"/>
      <c r="U287" s="635"/>
    </row>
    <row r="288" spans="1:21" x14ac:dyDescent="0.35">
      <c r="A288" s="1021" t="str">
        <f>B282</f>
        <v>Extra-urb.m.1</v>
      </c>
      <c r="B288" s="175">
        <v>1</v>
      </c>
      <c r="C288" s="213"/>
      <c r="D288" s="125"/>
      <c r="E288" s="125" t="s">
        <v>432</v>
      </c>
      <c r="F288" s="213"/>
      <c r="G288" s="637"/>
      <c r="H288" s="127" t="s">
        <v>434</v>
      </c>
      <c r="I288" s="492"/>
      <c r="J288" s="638"/>
      <c r="K288" s="639"/>
      <c r="L288" s="492"/>
      <c r="M288" s="639"/>
      <c r="N288" s="179"/>
      <c r="O288" s="179"/>
      <c r="P288" s="492"/>
      <c r="Q288" s="492"/>
      <c r="R288" s="492"/>
      <c r="S288" s="492"/>
      <c r="T288" s="640"/>
      <c r="U288" s="634"/>
    </row>
    <row r="289" spans="1:21" x14ac:dyDescent="0.35">
      <c r="A289" s="1021"/>
      <c r="B289" s="176">
        <v>2</v>
      </c>
      <c r="C289" s="122"/>
      <c r="D289" s="112"/>
      <c r="E289" s="112"/>
      <c r="F289" s="122"/>
      <c r="G289" s="641"/>
      <c r="H289" s="122"/>
      <c r="I289" s="493"/>
      <c r="J289" s="642"/>
      <c r="K289" s="643"/>
      <c r="L289" s="493"/>
      <c r="M289" s="643"/>
      <c r="N289" s="170"/>
      <c r="O289" s="170"/>
      <c r="P289" s="493"/>
      <c r="Q289" s="493" t="s">
        <v>427</v>
      </c>
      <c r="R289" s="493"/>
      <c r="S289" s="493"/>
      <c r="T289" s="644"/>
      <c r="U289" s="634"/>
    </row>
    <row r="290" spans="1:21" x14ac:dyDescent="0.35">
      <c r="A290" s="1021"/>
      <c r="B290" s="176">
        <v>3</v>
      </c>
      <c r="C290" s="122"/>
      <c r="D290" s="112"/>
      <c r="E290" s="112" t="s">
        <v>432</v>
      </c>
      <c r="F290" s="122"/>
      <c r="G290" s="641"/>
      <c r="H290" s="122" t="s">
        <v>435</v>
      </c>
      <c r="I290" s="493"/>
      <c r="J290" s="642"/>
      <c r="K290" s="643"/>
      <c r="L290" s="493"/>
      <c r="M290" s="643"/>
      <c r="N290" s="170"/>
      <c r="O290" s="170"/>
      <c r="P290" s="493"/>
      <c r="Q290" s="493"/>
      <c r="R290" s="493"/>
      <c r="S290" s="493"/>
      <c r="T290" s="644"/>
      <c r="U290" s="634"/>
    </row>
    <row r="291" spans="1:21" x14ac:dyDescent="0.35">
      <c r="A291" s="1021"/>
      <c r="B291" s="176">
        <v>4</v>
      </c>
      <c r="C291" s="122"/>
      <c r="D291" s="112"/>
      <c r="E291" s="112"/>
      <c r="F291" s="122"/>
      <c r="G291" s="641"/>
      <c r="H291" s="122"/>
      <c r="I291" s="493"/>
      <c r="J291" s="642"/>
      <c r="K291" s="643"/>
      <c r="L291" s="493"/>
      <c r="M291" s="643"/>
      <c r="N291" s="170"/>
      <c r="O291" s="170"/>
      <c r="P291" s="493"/>
      <c r="Q291" s="493"/>
      <c r="R291" s="493"/>
      <c r="S291" s="493"/>
      <c r="T291" s="644"/>
      <c r="U291" s="634"/>
    </row>
    <row r="292" spans="1:21" x14ac:dyDescent="0.35">
      <c r="A292" s="1021"/>
      <c r="B292" s="176">
        <v>5</v>
      </c>
      <c r="C292" s="122"/>
      <c r="D292" s="112"/>
      <c r="E292" s="112"/>
      <c r="F292" s="122"/>
      <c r="G292" s="641"/>
      <c r="H292" s="122" t="s">
        <v>434</v>
      </c>
      <c r="I292" s="493"/>
      <c r="J292" s="642"/>
      <c r="K292" s="643"/>
      <c r="L292" s="493"/>
      <c r="M292" s="643"/>
      <c r="N292" s="170"/>
      <c r="O292" s="170"/>
      <c r="P292" s="493"/>
      <c r="Q292" s="493"/>
      <c r="R292" s="493"/>
      <c r="S292" s="493"/>
      <c r="T292" s="644"/>
      <c r="U292" s="634"/>
    </row>
    <row r="293" spans="1:21" x14ac:dyDescent="0.35">
      <c r="A293" s="1021"/>
      <c r="B293" s="176">
        <v>6</v>
      </c>
      <c r="C293" s="122"/>
      <c r="D293" s="112"/>
      <c r="E293" s="112"/>
      <c r="F293" s="122"/>
      <c r="G293" s="641"/>
      <c r="H293" s="122"/>
      <c r="I293" s="493"/>
      <c r="J293" s="642"/>
      <c r="K293" s="643"/>
      <c r="L293" s="493"/>
      <c r="M293" s="643"/>
      <c r="N293" s="170"/>
      <c r="O293" s="170"/>
      <c r="P293" s="493"/>
      <c r="Q293" s="493"/>
      <c r="R293" s="493"/>
      <c r="S293" s="493"/>
      <c r="T293" s="644"/>
      <c r="U293" s="634"/>
    </row>
    <row r="294" spans="1:21" x14ac:dyDescent="0.35">
      <c r="A294" s="1021"/>
      <c r="B294" s="176">
        <v>7</v>
      </c>
      <c r="C294" s="122"/>
      <c r="D294" s="112"/>
      <c r="E294" s="112"/>
      <c r="F294" s="122"/>
      <c r="G294" s="641"/>
      <c r="H294" s="122"/>
      <c r="I294" s="493"/>
      <c r="J294" s="642"/>
      <c r="K294" s="643"/>
      <c r="L294" s="493"/>
      <c r="M294" s="643"/>
      <c r="N294" s="170"/>
      <c r="O294" s="170"/>
      <c r="P294" s="493"/>
      <c r="Q294" s="493"/>
      <c r="R294" s="493"/>
      <c r="S294" s="493"/>
      <c r="T294" s="644"/>
      <c r="U294" s="634"/>
    </row>
    <row r="295" spans="1:21" x14ac:dyDescent="0.35">
      <c r="A295" s="1021"/>
      <c r="B295" s="176">
        <v>8</v>
      </c>
      <c r="C295" s="122"/>
      <c r="D295" s="112"/>
      <c r="E295" s="112"/>
      <c r="F295" s="122"/>
      <c r="G295" s="641"/>
      <c r="H295" s="122"/>
      <c r="I295" s="493"/>
      <c r="J295" s="642"/>
      <c r="K295" s="643"/>
      <c r="L295" s="493"/>
      <c r="M295" s="643"/>
      <c r="N295" s="170"/>
      <c r="O295" s="170"/>
      <c r="P295" s="493"/>
      <c r="Q295" s="493"/>
      <c r="R295" s="493"/>
      <c r="S295" s="493"/>
      <c r="T295" s="644"/>
      <c r="U295" s="634"/>
    </row>
    <row r="296" spans="1:21" x14ac:dyDescent="0.35">
      <c r="A296" s="1021"/>
      <c r="B296" s="176">
        <v>9</v>
      </c>
      <c r="C296" s="122"/>
      <c r="D296" s="112"/>
      <c r="E296" s="112"/>
      <c r="F296" s="122"/>
      <c r="G296" s="641"/>
      <c r="H296" s="122"/>
      <c r="I296" s="493"/>
      <c r="J296" s="642"/>
      <c r="K296" s="643"/>
      <c r="L296" s="493"/>
      <c r="M296" s="643"/>
      <c r="N296" s="170"/>
      <c r="O296" s="170"/>
      <c r="P296" s="493"/>
      <c r="Q296" s="493"/>
      <c r="R296" s="493"/>
      <c r="S296" s="493"/>
      <c r="T296" s="644"/>
      <c r="U296" s="634"/>
    </row>
    <row r="297" spans="1:21" ht="15" thickBot="1" x14ac:dyDescent="0.4">
      <c r="A297" s="1022"/>
      <c r="B297" s="177">
        <v>10</v>
      </c>
      <c r="C297" s="151"/>
      <c r="D297" s="149"/>
      <c r="E297" s="149"/>
      <c r="F297" s="151"/>
      <c r="G297" s="645"/>
      <c r="H297" s="151"/>
      <c r="I297" s="494"/>
      <c r="J297" s="646"/>
      <c r="K297" s="647"/>
      <c r="L297" s="494"/>
      <c r="M297" s="647"/>
      <c r="N297" s="171"/>
      <c r="O297" s="171"/>
      <c r="P297" s="494"/>
      <c r="Q297" s="494"/>
      <c r="R297" s="494"/>
      <c r="S297" s="494"/>
      <c r="T297" s="648"/>
      <c r="U297" s="634"/>
    </row>
    <row r="298" spans="1:21" ht="29.5" thickBot="1" x14ac:dyDescent="0.4">
      <c r="A298" s="157"/>
      <c r="B298" s="113"/>
      <c r="C298" s="113"/>
      <c r="D298" s="113"/>
      <c r="E298" s="551" t="s">
        <v>388</v>
      </c>
      <c r="F298" s="552">
        <f>COUNTA(F288:F297)</f>
        <v>0</v>
      </c>
      <c r="G298" s="553">
        <f>COUNTA(G288:G297)</f>
        <v>0</v>
      </c>
      <c r="H298" s="649"/>
      <c r="I298" s="649"/>
      <c r="J298" s="597" t="s">
        <v>627</v>
      </c>
      <c r="K298" s="599">
        <f>COUNTIF(K288:K297,"&lt;=31/12/2024")</f>
        <v>0</v>
      </c>
      <c r="L298" s="649"/>
      <c r="M298" s="155" t="s">
        <v>428</v>
      </c>
      <c r="N298" s="168">
        <f>SUM(N288:N297)</f>
        <v>0</v>
      </c>
      <c r="O298" s="169">
        <f>SUM(O288:O297)</f>
        <v>0</v>
      </c>
      <c r="P298" s="113"/>
      <c r="R298" s="113"/>
      <c r="S298" s="113"/>
      <c r="T298" s="650"/>
      <c r="U298" s="651"/>
    </row>
    <row r="299" spans="1:21" ht="15" thickBot="1" x14ac:dyDescent="0.4">
      <c r="A299" s="652"/>
      <c r="B299" s="653"/>
      <c r="C299" s="459"/>
      <c r="D299" s="459"/>
      <c r="E299" s="459"/>
      <c r="F299" s="653"/>
      <c r="G299" s="459"/>
      <c r="H299" s="459"/>
      <c r="I299" s="653"/>
      <c r="J299" s="653"/>
      <c r="K299" s="459"/>
      <c r="L299" s="459"/>
      <c r="M299" s="459"/>
      <c r="N299" s="459"/>
      <c r="O299" s="459"/>
      <c r="P299" s="459"/>
      <c r="Q299" s="459"/>
      <c r="R299" s="459"/>
      <c r="S299" s="654"/>
      <c r="T299" s="459"/>
      <c r="U299" s="655"/>
    </row>
    <row r="300" spans="1:21" ht="15" thickBot="1" x14ac:dyDescent="0.4">
      <c r="A300" s="629"/>
      <c r="B300" s="630"/>
      <c r="C300" s="631"/>
      <c r="D300" s="631"/>
      <c r="E300" s="631"/>
      <c r="F300" s="630"/>
      <c r="G300" s="631"/>
      <c r="H300" s="631"/>
      <c r="I300" s="630"/>
      <c r="J300" s="630"/>
      <c r="K300" s="631"/>
      <c r="L300" s="631"/>
      <c r="M300" s="631"/>
      <c r="N300" s="631"/>
      <c r="O300" s="631"/>
      <c r="P300" s="631"/>
      <c r="Q300" s="631"/>
      <c r="R300" s="631"/>
      <c r="S300" s="631"/>
      <c r="T300" s="631"/>
      <c r="U300" s="632"/>
    </row>
    <row r="301" spans="1:21" ht="27.5" thickBot="1" x14ac:dyDescent="0.4">
      <c r="A301" s="185" t="s">
        <v>9</v>
      </c>
      <c r="B301" s="1023" t="s">
        <v>105</v>
      </c>
      <c r="C301" s="1024"/>
      <c r="E301" s="1025" t="s">
        <v>389</v>
      </c>
      <c r="F301" s="1026"/>
      <c r="G301" s="1027">
        <f>VLOOKUP(B301,'EXTRAUrbano.Piano inv. forn '!$D$40:$AB$69,3,FALSE)</f>
        <v>0</v>
      </c>
      <c r="H301" s="1028"/>
      <c r="I301" s="102"/>
      <c r="J301" s="1025" t="s">
        <v>390</v>
      </c>
      <c r="K301" s="1026"/>
      <c r="L301" s="1027">
        <f>VLOOKUP(B301,'EXTRAUrbano.Piano inv. forn '!$D$40:$AB$69,4,FALSE)</f>
        <v>0</v>
      </c>
      <c r="M301" s="1028"/>
      <c r="O301" s="191" t="s">
        <v>391</v>
      </c>
      <c r="P301" s="633"/>
      <c r="R301" s="192" t="s">
        <v>392</v>
      </c>
      <c r="S301" s="1029"/>
      <c r="T301" s="1030"/>
      <c r="U301" s="634"/>
    </row>
    <row r="302" spans="1:21" ht="15" thickBot="1" x14ac:dyDescent="0.4">
      <c r="A302" s="157"/>
      <c r="B302" s="114"/>
      <c r="C302" s="114"/>
      <c r="E302" s="115"/>
      <c r="F302" s="115"/>
      <c r="G302" s="116"/>
      <c r="H302" s="116"/>
      <c r="I302" s="102"/>
      <c r="J302" s="115"/>
      <c r="K302" s="115"/>
      <c r="L302" s="116"/>
      <c r="M302" s="116"/>
      <c r="O302" s="117"/>
      <c r="R302" s="113"/>
      <c r="S302" s="605"/>
      <c r="U302" s="158"/>
    </row>
    <row r="303" spans="1:21" ht="15" thickBot="1" x14ac:dyDescent="0.4">
      <c r="A303" s="1031" t="s">
        <v>393</v>
      </c>
      <c r="B303" s="1032"/>
      <c r="C303" s="1032"/>
      <c r="D303" s="1033"/>
      <c r="E303" s="1034">
        <f>VLOOKUP(B301,'EXTRAUrbano.Piano inv. forn '!$D$40:$AB$69,17,FALSE)</f>
        <v>0</v>
      </c>
      <c r="F303" s="1035"/>
      <c r="G303" s="1035"/>
      <c r="H303" s="1036"/>
      <c r="I303" s="102"/>
      <c r="J303" s="1037" t="s">
        <v>394</v>
      </c>
      <c r="K303" s="1038"/>
      <c r="L303" s="1034">
        <f>VLOOKUP(B301,'EXTRAUrbano.Piano inv. forn '!$D$40:$AB$69,19,FALSE)</f>
        <v>0</v>
      </c>
      <c r="M303" s="1036"/>
      <c r="N303" s="141"/>
      <c r="O303" s="190" t="s">
        <v>395</v>
      </c>
      <c r="P303" s="163">
        <f>L303+E303</f>
        <v>0</v>
      </c>
      <c r="R303" s="192" t="s">
        <v>396</v>
      </c>
      <c r="S303" s="1029"/>
      <c r="T303" s="1030"/>
      <c r="U303" s="158"/>
    </row>
    <row r="304" spans="1:21" ht="15" thickBot="1" x14ac:dyDescent="0.4">
      <c r="A304" s="157"/>
      <c r="U304" s="634"/>
    </row>
    <row r="305" spans="1:21" ht="58" x14ac:dyDescent="0.35">
      <c r="A305" s="1017" t="s">
        <v>397</v>
      </c>
      <c r="B305" s="1019" t="s">
        <v>398</v>
      </c>
      <c r="C305" s="1019" t="s">
        <v>399</v>
      </c>
      <c r="D305" s="186" t="s">
        <v>400</v>
      </c>
      <c r="E305" s="625" t="s">
        <v>401</v>
      </c>
      <c r="F305" s="186" t="s">
        <v>402</v>
      </c>
      <c r="G305" s="186" t="s">
        <v>403</v>
      </c>
      <c r="H305" s="187" t="s">
        <v>347</v>
      </c>
      <c r="I305" s="187" t="s">
        <v>404</v>
      </c>
      <c r="J305" s="187" t="s">
        <v>405</v>
      </c>
      <c r="K305" s="187" t="s">
        <v>406</v>
      </c>
      <c r="L305" s="187" t="s">
        <v>407</v>
      </c>
      <c r="M305" s="187" t="s">
        <v>408</v>
      </c>
      <c r="N305" s="187" t="s">
        <v>409</v>
      </c>
      <c r="O305" s="187" t="s">
        <v>410</v>
      </c>
      <c r="P305" s="187" t="s">
        <v>411</v>
      </c>
      <c r="Q305" s="187" t="s">
        <v>412</v>
      </c>
      <c r="R305" s="187" t="s">
        <v>413</v>
      </c>
      <c r="S305" s="187" t="s">
        <v>414</v>
      </c>
      <c r="T305" s="188" t="s">
        <v>415</v>
      </c>
      <c r="U305" s="635"/>
    </row>
    <row r="306" spans="1:21" ht="24.5" thickBot="1" x14ac:dyDescent="0.4">
      <c r="A306" s="1018"/>
      <c r="B306" s="1020"/>
      <c r="C306" s="1020"/>
      <c r="D306" s="189" t="s">
        <v>416</v>
      </c>
      <c r="E306" s="189" t="s">
        <v>432</v>
      </c>
      <c r="F306" s="189" t="s">
        <v>418</v>
      </c>
      <c r="G306" s="189" t="s">
        <v>418</v>
      </c>
      <c r="H306" s="189" t="s">
        <v>32</v>
      </c>
      <c r="I306" s="189" t="s">
        <v>433</v>
      </c>
      <c r="J306" s="189" t="s">
        <v>420</v>
      </c>
      <c r="K306" s="189" t="s">
        <v>421</v>
      </c>
      <c r="L306" s="189" t="s">
        <v>422</v>
      </c>
      <c r="M306" s="189" t="s">
        <v>421</v>
      </c>
      <c r="N306" s="189" t="s">
        <v>423</v>
      </c>
      <c r="O306" s="189" t="s">
        <v>387</v>
      </c>
      <c r="P306" s="189" t="s">
        <v>424</v>
      </c>
      <c r="Q306" s="189" t="s">
        <v>425</v>
      </c>
      <c r="R306" s="189" t="s">
        <v>426</v>
      </c>
      <c r="S306" s="189" t="s">
        <v>426</v>
      </c>
      <c r="T306" s="636"/>
      <c r="U306" s="635"/>
    </row>
    <row r="307" spans="1:21" x14ac:dyDescent="0.35">
      <c r="A307" s="1021" t="str">
        <f>B301</f>
        <v>Extra-urb.m.1</v>
      </c>
      <c r="B307" s="175">
        <v>1</v>
      </c>
      <c r="C307" s="213"/>
      <c r="D307" s="125"/>
      <c r="E307" s="125" t="s">
        <v>432</v>
      </c>
      <c r="F307" s="213"/>
      <c r="G307" s="637"/>
      <c r="H307" s="127" t="s">
        <v>434</v>
      </c>
      <c r="I307" s="492"/>
      <c r="J307" s="638"/>
      <c r="K307" s="639"/>
      <c r="L307" s="492"/>
      <c r="M307" s="639"/>
      <c r="N307" s="179"/>
      <c r="O307" s="179"/>
      <c r="P307" s="492"/>
      <c r="Q307" s="492"/>
      <c r="R307" s="492"/>
      <c r="S307" s="492"/>
      <c r="T307" s="640"/>
      <c r="U307" s="634"/>
    </row>
    <row r="308" spans="1:21" x14ac:dyDescent="0.35">
      <c r="A308" s="1021"/>
      <c r="B308" s="176">
        <v>2</v>
      </c>
      <c r="C308" s="122"/>
      <c r="D308" s="112"/>
      <c r="E308" s="112"/>
      <c r="F308" s="122"/>
      <c r="G308" s="641"/>
      <c r="H308" s="122"/>
      <c r="I308" s="493"/>
      <c r="J308" s="642"/>
      <c r="K308" s="643"/>
      <c r="L308" s="493"/>
      <c r="M308" s="643"/>
      <c r="N308" s="170"/>
      <c r="O308" s="170"/>
      <c r="P308" s="493"/>
      <c r="Q308" s="493" t="s">
        <v>427</v>
      </c>
      <c r="R308" s="493"/>
      <c r="S308" s="493"/>
      <c r="T308" s="644"/>
      <c r="U308" s="634"/>
    </row>
    <row r="309" spans="1:21" x14ac:dyDescent="0.35">
      <c r="A309" s="1021"/>
      <c r="B309" s="176">
        <v>3</v>
      </c>
      <c r="C309" s="122"/>
      <c r="D309" s="112"/>
      <c r="E309" s="112" t="s">
        <v>432</v>
      </c>
      <c r="F309" s="122"/>
      <c r="G309" s="641"/>
      <c r="H309" s="122" t="s">
        <v>435</v>
      </c>
      <c r="I309" s="493"/>
      <c r="J309" s="642"/>
      <c r="K309" s="643"/>
      <c r="L309" s="493"/>
      <c r="M309" s="643"/>
      <c r="N309" s="170"/>
      <c r="O309" s="170"/>
      <c r="P309" s="493"/>
      <c r="Q309" s="493"/>
      <c r="R309" s="493"/>
      <c r="S309" s="493"/>
      <c r="T309" s="644"/>
      <c r="U309" s="634"/>
    </row>
    <row r="310" spans="1:21" x14ac:dyDescent="0.35">
      <c r="A310" s="1021"/>
      <c r="B310" s="176">
        <v>4</v>
      </c>
      <c r="C310" s="122"/>
      <c r="D310" s="112"/>
      <c r="E310" s="112"/>
      <c r="F310" s="122"/>
      <c r="G310" s="641"/>
      <c r="H310" s="122"/>
      <c r="I310" s="493"/>
      <c r="J310" s="642"/>
      <c r="K310" s="643"/>
      <c r="L310" s="493"/>
      <c r="M310" s="643"/>
      <c r="N310" s="170"/>
      <c r="O310" s="170"/>
      <c r="P310" s="493"/>
      <c r="Q310" s="493"/>
      <c r="R310" s="493"/>
      <c r="S310" s="493"/>
      <c r="T310" s="644"/>
      <c r="U310" s="634"/>
    </row>
    <row r="311" spans="1:21" x14ac:dyDescent="0.35">
      <c r="A311" s="1021"/>
      <c r="B311" s="176">
        <v>5</v>
      </c>
      <c r="C311" s="122"/>
      <c r="D311" s="112"/>
      <c r="E311" s="112"/>
      <c r="F311" s="122"/>
      <c r="G311" s="641"/>
      <c r="H311" s="122" t="s">
        <v>434</v>
      </c>
      <c r="I311" s="493"/>
      <c r="J311" s="642"/>
      <c r="K311" s="643"/>
      <c r="L311" s="493"/>
      <c r="M311" s="643"/>
      <c r="N311" s="170"/>
      <c r="O311" s="170"/>
      <c r="P311" s="493"/>
      <c r="Q311" s="493"/>
      <c r="R311" s="493"/>
      <c r="S311" s="493"/>
      <c r="T311" s="644"/>
      <c r="U311" s="634"/>
    </row>
    <row r="312" spans="1:21" x14ac:dyDescent="0.35">
      <c r="A312" s="1021"/>
      <c r="B312" s="176">
        <v>6</v>
      </c>
      <c r="C312" s="122"/>
      <c r="D312" s="112"/>
      <c r="E312" s="112"/>
      <c r="F312" s="122"/>
      <c r="G312" s="641"/>
      <c r="H312" s="122"/>
      <c r="I312" s="493"/>
      <c r="J312" s="642"/>
      <c r="K312" s="643"/>
      <c r="L312" s="493"/>
      <c r="M312" s="643"/>
      <c r="N312" s="170"/>
      <c r="O312" s="170"/>
      <c r="P312" s="493"/>
      <c r="Q312" s="493"/>
      <c r="R312" s="493"/>
      <c r="S312" s="493"/>
      <c r="T312" s="644"/>
      <c r="U312" s="634"/>
    </row>
    <row r="313" spans="1:21" x14ac:dyDescent="0.35">
      <c r="A313" s="1021"/>
      <c r="B313" s="176">
        <v>7</v>
      </c>
      <c r="C313" s="122"/>
      <c r="D313" s="112"/>
      <c r="E313" s="112"/>
      <c r="F313" s="122"/>
      <c r="G313" s="641"/>
      <c r="H313" s="122"/>
      <c r="I313" s="493"/>
      <c r="J313" s="642"/>
      <c r="K313" s="643"/>
      <c r="L313" s="493"/>
      <c r="M313" s="643"/>
      <c r="N313" s="170"/>
      <c r="O313" s="170"/>
      <c r="P313" s="493"/>
      <c r="Q313" s="493"/>
      <c r="R313" s="493"/>
      <c r="S313" s="493"/>
      <c r="T313" s="644"/>
      <c r="U313" s="634"/>
    </row>
    <row r="314" spans="1:21" x14ac:dyDescent="0.35">
      <c r="A314" s="1021"/>
      <c r="B314" s="176">
        <v>8</v>
      </c>
      <c r="C314" s="122"/>
      <c r="D314" s="112"/>
      <c r="E314" s="112"/>
      <c r="F314" s="122"/>
      <c r="G314" s="641"/>
      <c r="H314" s="122"/>
      <c r="I314" s="493"/>
      <c r="J314" s="642"/>
      <c r="K314" s="643"/>
      <c r="L314" s="493"/>
      <c r="M314" s="643"/>
      <c r="N314" s="170"/>
      <c r="O314" s="170"/>
      <c r="P314" s="493"/>
      <c r="Q314" s="493"/>
      <c r="R314" s="493"/>
      <c r="S314" s="493"/>
      <c r="T314" s="644"/>
      <c r="U314" s="634"/>
    </row>
    <row r="315" spans="1:21" x14ac:dyDescent="0.35">
      <c r="A315" s="1021"/>
      <c r="B315" s="176">
        <v>9</v>
      </c>
      <c r="C315" s="122"/>
      <c r="D315" s="112"/>
      <c r="E315" s="112"/>
      <c r="F315" s="122"/>
      <c r="G315" s="641"/>
      <c r="H315" s="122"/>
      <c r="I315" s="493"/>
      <c r="J315" s="642"/>
      <c r="K315" s="643"/>
      <c r="L315" s="493"/>
      <c r="M315" s="643"/>
      <c r="N315" s="170"/>
      <c r="O315" s="170"/>
      <c r="P315" s="493"/>
      <c r="Q315" s="493"/>
      <c r="R315" s="493"/>
      <c r="S315" s="493"/>
      <c r="T315" s="644"/>
      <c r="U315" s="634"/>
    </row>
    <row r="316" spans="1:21" ht="15" thickBot="1" x14ac:dyDescent="0.4">
      <c r="A316" s="1022"/>
      <c r="B316" s="177">
        <v>10</v>
      </c>
      <c r="C316" s="151"/>
      <c r="D316" s="149"/>
      <c r="E316" s="149"/>
      <c r="F316" s="151"/>
      <c r="G316" s="645"/>
      <c r="H316" s="151"/>
      <c r="I316" s="494"/>
      <c r="J316" s="646"/>
      <c r="K316" s="647"/>
      <c r="L316" s="494"/>
      <c r="M316" s="647"/>
      <c r="N316" s="171"/>
      <c r="O316" s="171"/>
      <c r="P316" s="494"/>
      <c r="Q316" s="494"/>
      <c r="R316" s="494"/>
      <c r="S316" s="494"/>
      <c r="T316" s="648"/>
      <c r="U316" s="634"/>
    </row>
    <row r="317" spans="1:21" ht="29.5" thickBot="1" x14ac:dyDescent="0.4">
      <c r="A317" s="157"/>
      <c r="B317" s="113"/>
      <c r="C317" s="113"/>
      <c r="D317" s="113"/>
      <c r="E317" s="551" t="s">
        <v>388</v>
      </c>
      <c r="F317" s="552">
        <f>COUNTA(F307:F316)</f>
        <v>0</v>
      </c>
      <c r="G317" s="553">
        <f>COUNTA(G307:G316)</f>
        <v>0</v>
      </c>
      <c r="H317" s="649"/>
      <c r="I317" s="649"/>
      <c r="J317" s="597" t="s">
        <v>627</v>
      </c>
      <c r="K317" s="599">
        <f>COUNTIF(K307:K316,"&lt;=31/12/2024")</f>
        <v>0</v>
      </c>
      <c r="L317" s="649"/>
      <c r="M317" s="155" t="s">
        <v>428</v>
      </c>
      <c r="N317" s="168">
        <f>SUM(N307:N316)</f>
        <v>0</v>
      </c>
      <c r="O317" s="169">
        <f>SUM(O307:O316)</f>
        <v>0</v>
      </c>
      <c r="P317" s="113"/>
      <c r="R317" s="113"/>
      <c r="S317" s="113"/>
      <c r="T317" s="650"/>
      <c r="U317" s="651"/>
    </row>
    <row r="318" spans="1:21" ht="15" thickBot="1" x14ac:dyDescent="0.4">
      <c r="A318" s="652"/>
      <c r="B318" s="653"/>
      <c r="C318" s="459"/>
      <c r="D318" s="459"/>
      <c r="E318" s="459"/>
      <c r="F318" s="653"/>
      <c r="G318" s="459"/>
      <c r="H318" s="459"/>
      <c r="I318" s="653"/>
      <c r="J318" s="653"/>
      <c r="K318" s="459"/>
      <c r="L318" s="459"/>
      <c r="M318" s="459"/>
      <c r="N318" s="459"/>
      <c r="O318" s="459"/>
      <c r="P318" s="459"/>
      <c r="Q318" s="459"/>
      <c r="R318" s="459"/>
      <c r="S318" s="654"/>
      <c r="T318" s="459"/>
      <c r="U318" s="655"/>
    </row>
    <row r="319" spans="1:21" ht="15" thickBot="1" x14ac:dyDescent="0.4">
      <c r="A319" s="629"/>
      <c r="B319" s="630"/>
      <c r="C319" s="631"/>
      <c r="D319" s="631"/>
      <c r="E319" s="631"/>
      <c r="F319" s="630"/>
      <c r="G319" s="631"/>
      <c r="H319" s="631"/>
      <c r="I319" s="630"/>
      <c r="J319" s="630"/>
      <c r="K319" s="631"/>
      <c r="L319" s="631"/>
      <c r="M319" s="631"/>
      <c r="N319" s="631"/>
      <c r="O319" s="631"/>
      <c r="P319" s="631"/>
      <c r="Q319" s="631"/>
      <c r="R319" s="631"/>
      <c r="S319" s="631"/>
      <c r="T319" s="631"/>
      <c r="U319" s="632"/>
    </row>
    <row r="320" spans="1:21" ht="27.5" thickBot="1" x14ac:dyDescent="0.4">
      <c r="A320" s="185" t="s">
        <v>9</v>
      </c>
      <c r="B320" s="1023" t="s">
        <v>105</v>
      </c>
      <c r="C320" s="1024"/>
      <c r="E320" s="1025" t="s">
        <v>389</v>
      </c>
      <c r="F320" s="1026"/>
      <c r="G320" s="1027">
        <f>VLOOKUP(B320,'EXTRAUrbano.Piano inv. forn '!$D$40:$AB$69,3,FALSE)</f>
        <v>0</v>
      </c>
      <c r="H320" s="1028"/>
      <c r="I320" s="102"/>
      <c r="J320" s="1025" t="s">
        <v>390</v>
      </c>
      <c r="K320" s="1026"/>
      <c r="L320" s="1027">
        <f>VLOOKUP(B320,'EXTRAUrbano.Piano inv. forn '!$D$40:$AB$69,4,FALSE)</f>
        <v>0</v>
      </c>
      <c r="M320" s="1028"/>
      <c r="O320" s="191" t="s">
        <v>391</v>
      </c>
      <c r="P320" s="633"/>
      <c r="R320" s="192" t="s">
        <v>392</v>
      </c>
      <c r="S320" s="1029"/>
      <c r="T320" s="1030"/>
      <c r="U320" s="634"/>
    </row>
    <row r="321" spans="1:21" ht="15" thickBot="1" x14ac:dyDescent="0.4">
      <c r="A321" s="157"/>
      <c r="B321" s="114"/>
      <c r="C321" s="114"/>
      <c r="E321" s="115"/>
      <c r="F321" s="115"/>
      <c r="G321" s="116"/>
      <c r="H321" s="116"/>
      <c r="I321" s="102"/>
      <c r="J321" s="115"/>
      <c r="K321" s="115"/>
      <c r="L321" s="116"/>
      <c r="M321" s="116"/>
      <c r="O321" s="117"/>
      <c r="R321" s="113"/>
      <c r="S321" s="605"/>
      <c r="U321" s="158"/>
    </row>
    <row r="322" spans="1:21" ht="15" thickBot="1" x14ac:dyDescent="0.4">
      <c r="A322" s="1031" t="s">
        <v>393</v>
      </c>
      <c r="B322" s="1032"/>
      <c r="C322" s="1032"/>
      <c r="D322" s="1033"/>
      <c r="E322" s="1034">
        <f>VLOOKUP(B320,'EXTRAUrbano.Piano inv. forn '!$D$40:$AB$69,17,FALSE)</f>
        <v>0</v>
      </c>
      <c r="F322" s="1035"/>
      <c r="G322" s="1035"/>
      <c r="H322" s="1036"/>
      <c r="I322" s="102"/>
      <c r="J322" s="1037" t="s">
        <v>394</v>
      </c>
      <c r="K322" s="1038"/>
      <c r="L322" s="1034">
        <f>VLOOKUP(B320,'EXTRAUrbano.Piano inv. forn '!$D$40:$AB$69,19,FALSE)</f>
        <v>0</v>
      </c>
      <c r="M322" s="1036"/>
      <c r="N322" s="141"/>
      <c r="O322" s="190" t="s">
        <v>395</v>
      </c>
      <c r="P322" s="163">
        <f>L322+E322</f>
        <v>0</v>
      </c>
      <c r="R322" s="192" t="s">
        <v>396</v>
      </c>
      <c r="S322" s="1029"/>
      <c r="T322" s="1030"/>
      <c r="U322" s="158"/>
    </row>
    <row r="323" spans="1:21" ht="15" thickBot="1" x14ac:dyDescent="0.4">
      <c r="A323" s="157"/>
      <c r="U323" s="634"/>
    </row>
    <row r="324" spans="1:21" ht="58" x14ac:dyDescent="0.35">
      <c r="A324" s="1017" t="s">
        <v>397</v>
      </c>
      <c r="B324" s="1019" t="s">
        <v>398</v>
      </c>
      <c r="C324" s="1019" t="s">
        <v>399</v>
      </c>
      <c r="D324" s="186" t="s">
        <v>400</v>
      </c>
      <c r="E324" s="625" t="s">
        <v>401</v>
      </c>
      <c r="F324" s="186" t="s">
        <v>402</v>
      </c>
      <c r="G324" s="186" t="s">
        <v>403</v>
      </c>
      <c r="H324" s="187" t="s">
        <v>347</v>
      </c>
      <c r="I324" s="187" t="s">
        <v>404</v>
      </c>
      <c r="J324" s="187" t="s">
        <v>405</v>
      </c>
      <c r="K324" s="187" t="s">
        <v>406</v>
      </c>
      <c r="L324" s="187" t="s">
        <v>407</v>
      </c>
      <c r="M324" s="187" t="s">
        <v>408</v>
      </c>
      <c r="N324" s="187" t="s">
        <v>409</v>
      </c>
      <c r="O324" s="187" t="s">
        <v>410</v>
      </c>
      <c r="P324" s="187" t="s">
        <v>411</v>
      </c>
      <c r="Q324" s="187" t="s">
        <v>412</v>
      </c>
      <c r="R324" s="187" t="s">
        <v>413</v>
      </c>
      <c r="S324" s="187" t="s">
        <v>414</v>
      </c>
      <c r="T324" s="188" t="s">
        <v>415</v>
      </c>
      <c r="U324" s="635"/>
    </row>
    <row r="325" spans="1:21" ht="24.5" thickBot="1" x14ac:dyDescent="0.4">
      <c r="A325" s="1018"/>
      <c r="B325" s="1020"/>
      <c r="C325" s="1020"/>
      <c r="D325" s="189" t="s">
        <v>416</v>
      </c>
      <c r="E325" s="189" t="s">
        <v>432</v>
      </c>
      <c r="F325" s="189" t="s">
        <v>418</v>
      </c>
      <c r="G325" s="189" t="s">
        <v>418</v>
      </c>
      <c r="H325" s="189" t="s">
        <v>32</v>
      </c>
      <c r="I325" s="189" t="s">
        <v>433</v>
      </c>
      <c r="J325" s="189" t="s">
        <v>420</v>
      </c>
      <c r="K325" s="189" t="s">
        <v>421</v>
      </c>
      <c r="L325" s="189" t="s">
        <v>422</v>
      </c>
      <c r="M325" s="189" t="s">
        <v>421</v>
      </c>
      <c r="N325" s="189" t="s">
        <v>423</v>
      </c>
      <c r="O325" s="189" t="s">
        <v>387</v>
      </c>
      <c r="P325" s="189" t="s">
        <v>424</v>
      </c>
      <c r="Q325" s="189" t="s">
        <v>425</v>
      </c>
      <c r="R325" s="189" t="s">
        <v>426</v>
      </c>
      <c r="S325" s="189" t="s">
        <v>426</v>
      </c>
      <c r="T325" s="636"/>
      <c r="U325" s="635"/>
    </row>
    <row r="326" spans="1:21" x14ac:dyDescent="0.35">
      <c r="A326" s="1021" t="str">
        <f>B320</f>
        <v>Extra-urb.m.1</v>
      </c>
      <c r="B326" s="175">
        <v>1</v>
      </c>
      <c r="C326" s="213"/>
      <c r="D326" s="125"/>
      <c r="E326" s="125" t="s">
        <v>432</v>
      </c>
      <c r="F326" s="213"/>
      <c r="G326" s="637"/>
      <c r="H326" s="127" t="s">
        <v>434</v>
      </c>
      <c r="I326" s="492"/>
      <c r="J326" s="638"/>
      <c r="K326" s="639"/>
      <c r="L326" s="492"/>
      <c r="M326" s="639"/>
      <c r="N326" s="179"/>
      <c r="O326" s="179"/>
      <c r="P326" s="492"/>
      <c r="Q326" s="492"/>
      <c r="R326" s="492"/>
      <c r="S326" s="492"/>
      <c r="T326" s="640"/>
      <c r="U326" s="634"/>
    </row>
    <row r="327" spans="1:21" x14ac:dyDescent="0.35">
      <c r="A327" s="1021"/>
      <c r="B327" s="176">
        <v>2</v>
      </c>
      <c r="C327" s="122"/>
      <c r="D327" s="112"/>
      <c r="E327" s="112"/>
      <c r="F327" s="122"/>
      <c r="G327" s="641"/>
      <c r="H327" s="122"/>
      <c r="I327" s="493"/>
      <c r="J327" s="642"/>
      <c r="K327" s="643"/>
      <c r="L327" s="493"/>
      <c r="M327" s="643"/>
      <c r="N327" s="170"/>
      <c r="O327" s="170"/>
      <c r="P327" s="493"/>
      <c r="Q327" s="493" t="s">
        <v>427</v>
      </c>
      <c r="R327" s="493"/>
      <c r="S327" s="493"/>
      <c r="T327" s="644"/>
      <c r="U327" s="634"/>
    </row>
    <row r="328" spans="1:21" x14ac:dyDescent="0.35">
      <c r="A328" s="1021"/>
      <c r="B328" s="176">
        <v>3</v>
      </c>
      <c r="C328" s="122"/>
      <c r="D328" s="112"/>
      <c r="E328" s="112" t="s">
        <v>432</v>
      </c>
      <c r="F328" s="122"/>
      <c r="G328" s="641"/>
      <c r="H328" s="122" t="s">
        <v>435</v>
      </c>
      <c r="I328" s="493"/>
      <c r="J328" s="642"/>
      <c r="K328" s="643"/>
      <c r="L328" s="493"/>
      <c r="M328" s="643"/>
      <c r="N328" s="170"/>
      <c r="O328" s="170"/>
      <c r="P328" s="493"/>
      <c r="Q328" s="493"/>
      <c r="R328" s="493"/>
      <c r="S328" s="493"/>
      <c r="T328" s="644"/>
      <c r="U328" s="634"/>
    </row>
    <row r="329" spans="1:21" x14ac:dyDescent="0.35">
      <c r="A329" s="1021"/>
      <c r="B329" s="176">
        <v>4</v>
      </c>
      <c r="C329" s="122"/>
      <c r="D329" s="112"/>
      <c r="E329" s="112"/>
      <c r="F329" s="122"/>
      <c r="G329" s="641"/>
      <c r="H329" s="122"/>
      <c r="I329" s="493"/>
      <c r="J329" s="642"/>
      <c r="K329" s="643"/>
      <c r="L329" s="493"/>
      <c r="M329" s="643"/>
      <c r="N329" s="170"/>
      <c r="O329" s="170"/>
      <c r="P329" s="493"/>
      <c r="Q329" s="493"/>
      <c r="R329" s="493"/>
      <c r="S329" s="493"/>
      <c r="T329" s="644"/>
      <c r="U329" s="634"/>
    </row>
    <row r="330" spans="1:21" x14ac:dyDescent="0.35">
      <c r="A330" s="1021"/>
      <c r="B330" s="176">
        <v>5</v>
      </c>
      <c r="C330" s="122"/>
      <c r="D330" s="112"/>
      <c r="E330" s="112"/>
      <c r="F330" s="122"/>
      <c r="G330" s="641"/>
      <c r="H330" s="122" t="s">
        <v>434</v>
      </c>
      <c r="I330" s="493"/>
      <c r="J330" s="642"/>
      <c r="K330" s="643"/>
      <c r="L330" s="493"/>
      <c r="M330" s="643"/>
      <c r="N330" s="170"/>
      <c r="O330" s="170"/>
      <c r="P330" s="493"/>
      <c r="Q330" s="493"/>
      <c r="R330" s="493"/>
      <c r="S330" s="493"/>
      <c r="T330" s="644"/>
      <c r="U330" s="634"/>
    </row>
    <row r="331" spans="1:21" x14ac:dyDescent="0.35">
      <c r="A331" s="1021"/>
      <c r="B331" s="176">
        <v>6</v>
      </c>
      <c r="C331" s="122"/>
      <c r="D331" s="112"/>
      <c r="E331" s="112"/>
      <c r="F331" s="122"/>
      <c r="G331" s="641"/>
      <c r="H331" s="122"/>
      <c r="I331" s="493"/>
      <c r="J331" s="642"/>
      <c r="K331" s="643"/>
      <c r="L331" s="493"/>
      <c r="M331" s="643"/>
      <c r="N331" s="170"/>
      <c r="O331" s="170"/>
      <c r="P331" s="493"/>
      <c r="Q331" s="493"/>
      <c r="R331" s="493"/>
      <c r="S331" s="493"/>
      <c r="T331" s="644"/>
      <c r="U331" s="634"/>
    </row>
    <row r="332" spans="1:21" x14ac:dyDescent="0.35">
      <c r="A332" s="1021"/>
      <c r="B332" s="176">
        <v>7</v>
      </c>
      <c r="C332" s="122"/>
      <c r="D332" s="112"/>
      <c r="E332" s="112"/>
      <c r="F332" s="122"/>
      <c r="G332" s="641"/>
      <c r="H332" s="122"/>
      <c r="I332" s="493"/>
      <c r="J332" s="642"/>
      <c r="K332" s="643"/>
      <c r="L332" s="493"/>
      <c r="M332" s="643"/>
      <c r="N332" s="170"/>
      <c r="O332" s="170"/>
      <c r="P332" s="493"/>
      <c r="Q332" s="493"/>
      <c r="R332" s="493"/>
      <c r="S332" s="493"/>
      <c r="T332" s="644"/>
      <c r="U332" s="634"/>
    </row>
    <row r="333" spans="1:21" x14ac:dyDescent="0.35">
      <c r="A333" s="1021"/>
      <c r="B333" s="176">
        <v>8</v>
      </c>
      <c r="C333" s="122"/>
      <c r="D333" s="112"/>
      <c r="E333" s="112"/>
      <c r="F333" s="122"/>
      <c r="G333" s="641"/>
      <c r="H333" s="122"/>
      <c r="I333" s="493"/>
      <c r="J333" s="642"/>
      <c r="K333" s="643"/>
      <c r="L333" s="493"/>
      <c r="M333" s="643"/>
      <c r="N333" s="170"/>
      <c r="O333" s="170"/>
      <c r="P333" s="493"/>
      <c r="Q333" s="493"/>
      <c r="R333" s="493"/>
      <c r="S333" s="493"/>
      <c r="T333" s="644"/>
      <c r="U333" s="634"/>
    </row>
    <row r="334" spans="1:21" x14ac:dyDescent="0.35">
      <c r="A334" s="1021"/>
      <c r="B334" s="176">
        <v>9</v>
      </c>
      <c r="C334" s="122"/>
      <c r="D334" s="112"/>
      <c r="E334" s="112"/>
      <c r="F334" s="122"/>
      <c r="G334" s="641"/>
      <c r="H334" s="122"/>
      <c r="I334" s="493"/>
      <c r="J334" s="642"/>
      <c r="K334" s="643"/>
      <c r="L334" s="493"/>
      <c r="M334" s="643"/>
      <c r="N334" s="170"/>
      <c r="O334" s="170"/>
      <c r="P334" s="493"/>
      <c r="Q334" s="493"/>
      <c r="R334" s="493"/>
      <c r="S334" s="493"/>
      <c r="T334" s="644"/>
      <c r="U334" s="634"/>
    </row>
    <row r="335" spans="1:21" ht="15" thickBot="1" x14ac:dyDescent="0.4">
      <c r="A335" s="1022"/>
      <c r="B335" s="177">
        <v>10</v>
      </c>
      <c r="C335" s="151"/>
      <c r="D335" s="149"/>
      <c r="E335" s="149"/>
      <c r="F335" s="151"/>
      <c r="G335" s="645"/>
      <c r="H335" s="151"/>
      <c r="I335" s="494"/>
      <c r="J335" s="646"/>
      <c r="K335" s="647"/>
      <c r="L335" s="494"/>
      <c r="M335" s="647"/>
      <c r="N335" s="171"/>
      <c r="O335" s="171"/>
      <c r="P335" s="494"/>
      <c r="Q335" s="494"/>
      <c r="R335" s="494"/>
      <c r="S335" s="494"/>
      <c r="T335" s="648"/>
      <c r="U335" s="634"/>
    </row>
    <row r="336" spans="1:21" ht="29.5" thickBot="1" x14ac:dyDescent="0.4">
      <c r="A336" s="157"/>
      <c r="B336" s="113"/>
      <c r="C336" s="113"/>
      <c r="D336" s="113"/>
      <c r="E336" s="551" t="s">
        <v>388</v>
      </c>
      <c r="F336" s="552">
        <f>COUNTA(F326:F335)</f>
        <v>0</v>
      </c>
      <c r="G336" s="553">
        <f>COUNTA(G326:G335)</f>
        <v>0</v>
      </c>
      <c r="H336" s="649"/>
      <c r="I336" s="649"/>
      <c r="J336" s="597" t="s">
        <v>627</v>
      </c>
      <c r="K336" s="599">
        <f>COUNTIF(K326:K335,"&lt;=31/12/2024")</f>
        <v>0</v>
      </c>
      <c r="L336" s="649"/>
      <c r="M336" s="155" t="s">
        <v>428</v>
      </c>
      <c r="N336" s="168">
        <f>SUM(N326:N335)</f>
        <v>0</v>
      </c>
      <c r="O336" s="169">
        <f>SUM(O326:O335)</f>
        <v>0</v>
      </c>
      <c r="P336" s="113"/>
      <c r="R336" s="113"/>
      <c r="S336" s="113"/>
      <c r="T336" s="650"/>
      <c r="U336" s="651"/>
    </row>
    <row r="337" spans="1:21" ht="15" thickBot="1" x14ac:dyDescent="0.4">
      <c r="A337" s="652"/>
      <c r="B337" s="653"/>
      <c r="C337" s="459"/>
      <c r="D337" s="459"/>
      <c r="E337" s="459"/>
      <c r="F337" s="653"/>
      <c r="G337" s="459"/>
      <c r="H337" s="459"/>
      <c r="I337" s="653"/>
      <c r="J337" s="653"/>
      <c r="K337" s="459"/>
      <c r="L337" s="459"/>
      <c r="M337" s="459"/>
      <c r="N337" s="459"/>
      <c r="O337" s="459"/>
      <c r="P337" s="459"/>
      <c r="Q337" s="459"/>
      <c r="R337" s="459"/>
      <c r="S337" s="654"/>
      <c r="T337" s="459"/>
      <c r="U337" s="655"/>
    </row>
    <row r="338" spans="1:21" ht="15" thickBot="1" x14ac:dyDescent="0.4">
      <c r="A338" s="629"/>
      <c r="B338" s="630"/>
      <c r="C338" s="631"/>
      <c r="D338" s="631"/>
      <c r="E338" s="631"/>
      <c r="F338" s="630"/>
      <c r="G338" s="631"/>
      <c r="H338" s="631"/>
      <c r="I338" s="630"/>
      <c r="J338" s="630"/>
      <c r="K338" s="631"/>
      <c r="L338" s="631"/>
      <c r="M338" s="631"/>
      <c r="N338" s="631"/>
      <c r="O338" s="631"/>
      <c r="P338" s="631"/>
      <c r="Q338" s="631"/>
      <c r="R338" s="631"/>
      <c r="S338" s="631"/>
      <c r="T338" s="631"/>
      <c r="U338" s="632"/>
    </row>
    <row r="339" spans="1:21" ht="27.5" thickBot="1" x14ac:dyDescent="0.4">
      <c r="A339" s="185" t="s">
        <v>9</v>
      </c>
      <c r="B339" s="1023" t="s">
        <v>105</v>
      </c>
      <c r="C339" s="1024"/>
      <c r="E339" s="1025" t="s">
        <v>389</v>
      </c>
      <c r="F339" s="1026"/>
      <c r="G339" s="1027">
        <f>VLOOKUP(B339,'EXTRAUrbano.Piano inv. forn '!$D$40:$AB$69,3,FALSE)</f>
        <v>0</v>
      </c>
      <c r="H339" s="1028"/>
      <c r="I339" s="102"/>
      <c r="J339" s="1025" t="s">
        <v>390</v>
      </c>
      <c r="K339" s="1026"/>
      <c r="L339" s="1027">
        <f>VLOOKUP(B339,'EXTRAUrbano.Piano inv. forn '!$D$40:$AB$69,4,FALSE)</f>
        <v>0</v>
      </c>
      <c r="M339" s="1028"/>
      <c r="O339" s="191" t="s">
        <v>391</v>
      </c>
      <c r="P339" s="633"/>
      <c r="R339" s="192" t="s">
        <v>392</v>
      </c>
      <c r="S339" s="1029"/>
      <c r="T339" s="1030"/>
      <c r="U339" s="634"/>
    </row>
    <row r="340" spans="1:21" ht="15" thickBot="1" x14ac:dyDescent="0.4">
      <c r="A340" s="157"/>
      <c r="B340" s="114"/>
      <c r="C340" s="114"/>
      <c r="E340" s="115"/>
      <c r="F340" s="115"/>
      <c r="G340" s="116"/>
      <c r="H340" s="116"/>
      <c r="I340" s="102"/>
      <c r="J340" s="115"/>
      <c r="K340" s="115"/>
      <c r="L340" s="116"/>
      <c r="M340" s="116"/>
      <c r="O340" s="117"/>
      <c r="R340" s="113"/>
      <c r="S340" s="605"/>
      <c r="U340" s="158"/>
    </row>
    <row r="341" spans="1:21" ht="15" thickBot="1" x14ac:dyDescent="0.4">
      <c r="A341" s="1031" t="s">
        <v>393</v>
      </c>
      <c r="B341" s="1032"/>
      <c r="C341" s="1032"/>
      <c r="D341" s="1033"/>
      <c r="E341" s="1034">
        <f>VLOOKUP(B339,'EXTRAUrbano.Piano inv. forn '!$D$40:$AB$69,17,FALSE)</f>
        <v>0</v>
      </c>
      <c r="F341" s="1035"/>
      <c r="G341" s="1035"/>
      <c r="H341" s="1036"/>
      <c r="I341" s="102"/>
      <c r="J341" s="1037" t="s">
        <v>394</v>
      </c>
      <c r="K341" s="1038"/>
      <c r="L341" s="1034">
        <f>VLOOKUP(B339,'EXTRAUrbano.Piano inv. forn '!$D$40:$AB$69,19,FALSE)</f>
        <v>0</v>
      </c>
      <c r="M341" s="1036"/>
      <c r="N341" s="141"/>
      <c r="O341" s="190" t="s">
        <v>395</v>
      </c>
      <c r="P341" s="163">
        <f>L341+E341</f>
        <v>0</v>
      </c>
      <c r="R341" s="192" t="s">
        <v>396</v>
      </c>
      <c r="S341" s="1029"/>
      <c r="T341" s="1030"/>
      <c r="U341" s="158"/>
    </row>
    <row r="342" spans="1:21" ht="15" thickBot="1" x14ac:dyDescent="0.4">
      <c r="A342" s="157"/>
      <c r="U342" s="634"/>
    </row>
    <row r="343" spans="1:21" ht="58" x14ac:dyDescent="0.35">
      <c r="A343" s="1017" t="s">
        <v>397</v>
      </c>
      <c r="B343" s="1019" t="s">
        <v>398</v>
      </c>
      <c r="C343" s="1019" t="s">
        <v>399</v>
      </c>
      <c r="D343" s="186" t="s">
        <v>400</v>
      </c>
      <c r="E343" s="625" t="s">
        <v>401</v>
      </c>
      <c r="F343" s="186" t="s">
        <v>402</v>
      </c>
      <c r="G343" s="186" t="s">
        <v>403</v>
      </c>
      <c r="H343" s="187" t="s">
        <v>347</v>
      </c>
      <c r="I343" s="187" t="s">
        <v>404</v>
      </c>
      <c r="J343" s="187" t="s">
        <v>405</v>
      </c>
      <c r="K343" s="187" t="s">
        <v>406</v>
      </c>
      <c r="L343" s="187" t="s">
        <v>407</v>
      </c>
      <c r="M343" s="187" t="s">
        <v>408</v>
      </c>
      <c r="N343" s="187" t="s">
        <v>409</v>
      </c>
      <c r="O343" s="187" t="s">
        <v>410</v>
      </c>
      <c r="P343" s="187" t="s">
        <v>411</v>
      </c>
      <c r="Q343" s="187" t="s">
        <v>412</v>
      </c>
      <c r="R343" s="187" t="s">
        <v>413</v>
      </c>
      <c r="S343" s="187" t="s">
        <v>414</v>
      </c>
      <c r="T343" s="188" t="s">
        <v>415</v>
      </c>
      <c r="U343" s="635"/>
    </row>
    <row r="344" spans="1:21" ht="24.5" thickBot="1" x14ac:dyDescent="0.4">
      <c r="A344" s="1018"/>
      <c r="B344" s="1020"/>
      <c r="C344" s="1020"/>
      <c r="D344" s="189" t="s">
        <v>416</v>
      </c>
      <c r="E344" s="189" t="s">
        <v>432</v>
      </c>
      <c r="F344" s="189" t="s">
        <v>418</v>
      </c>
      <c r="G344" s="189" t="s">
        <v>418</v>
      </c>
      <c r="H344" s="189" t="s">
        <v>32</v>
      </c>
      <c r="I344" s="189" t="s">
        <v>433</v>
      </c>
      <c r="J344" s="189" t="s">
        <v>420</v>
      </c>
      <c r="K344" s="189" t="s">
        <v>421</v>
      </c>
      <c r="L344" s="189" t="s">
        <v>422</v>
      </c>
      <c r="M344" s="189" t="s">
        <v>421</v>
      </c>
      <c r="N344" s="189" t="s">
        <v>423</v>
      </c>
      <c r="O344" s="189" t="s">
        <v>387</v>
      </c>
      <c r="P344" s="189" t="s">
        <v>424</v>
      </c>
      <c r="Q344" s="189" t="s">
        <v>425</v>
      </c>
      <c r="R344" s="189" t="s">
        <v>426</v>
      </c>
      <c r="S344" s="189" t="s">
        <v>426</v>
      </c>
      <c r="T344" s="636"/>
      <c r="U344" s="635"/>
    </row>
    <row r="345" spans="1:21" x14ac:dyDescent="0.35">
      <c r="A345" s="1021" t="str">
        <f>B339</f>
        <v>Extra-urb.m.1</v>
      </c>
      <c r="B345" s="175">
        <v>1</v>
      </c>
      <c r="C345" s="213"/>
      <c r="D345" s="125"/>
      <c r="E345" s="125" t="s">
        <v>432</v>
      </c>
      <c r="F345" s="213"/>
      <c r="G345" s="637"/>
      <c r="H345" s="127" t="s">
        <v>434</v>
      </c>
      <c r="I345" s="492"/>
      <c r="J345" s="638"/>
      <c r="K345" s="639"/>
      <c r="L345" s="492"/>
      <c r="M345" s="639"/>
      <c r="N345" s="179"/>
      <c r="O345" s="179"/>
      <c r="P345" s="492"/>
      <c r="Q345" s="492"/>
      <c r="R345" s="492"/>
      <c r="S345" s="492"/>
      <c r="T345" s="640"/>
      <c r="U345" s="634"/>
    </row>
    <row r="346" spans="1:21" x14ac:dyDescent="0.35">
      <c r="A346" s="1021"/>
      <c r="B346" s="176">
        <v>2</v>
      </c>
      <c r="C346" s="122"/>
      <c r="D346" s="112"/>
      <c r="E346" s="112"/>
      <c r="F346" s="122"/>
      <c r="G346" s="641"/>
      <c r="H346" s="122"/>
      <c r="I346" s="493"/>
      <c r="J346" s="642"/>
      <c r="K346" s="643"/>
      <c r="L346" s="493"/>
      <c r="M346" s="643"/>
      <c r="N346" s="170"/>
      <c r="O346" s="170"/>
      <c r="P346" s="493"/>
      <c r="Q346" s="493" t="s">
        <v>427</v>
      </c>
      <c r="R346" s="493"/>
      <c r="S346" s="493"/>
      <c r="T346" s="644"/>
      <c r="U346" s="634"/>
    </row>
    <row r="347" spans="1:21" x14ac:dyDescent="0.35">
      <c r="A347" s="1021"/>
      <c r="B347" s="176">
        <v>3</v>
      </c>
      <c r="C347" s="122"/>
      <c r="D347" s="112"/>
      <c r="E347" s="112" t="s">
        <v>432</v>
      </c>
      <c r="F347" s="122"/>
      <c r="G347" s="641"/>
      <c r="H347" s="122" t="s">
        <v>435</v>
      </c>
      <c r="I347" s="493"/>
      <c r="J347" s="642"/>
      <c r="K347" s="643"/>
      <c r="L347" s="493"/>
      <c r="M347" s="643"/>
      <c r="N347" s="170"/>
      <c r="O347" s="170"/>
      <c r="P347" s="493"/>
      <c r="Q347" s="493"/>
      <c r="R347" s="493"/>
      <c r="S347" s="493"/>
      <c r="T347" s="644"/>
      <c r="U347" s="634"/>
    </row>
    <row r="348" spans="1:21" x14ac:dyDescent="0.35">
      <c r="A348" s="1021"/>
      <c r="B348" s="176">
        <v>4</v>
      </c>
      <c r="C348" s="122"/>
      <c r="D348" s="112"/>
      <c r="E348" s="112"/>
      <c r="F348" s="122"/>
      <c r="G348" s="641"/>
      <c r="H348" s="122"/>
      <c r="I348" s="493"/>
      <c r="J348" s="642"/>
      <c r="K348" s="643"/>
      <c r="L348" s="493"/>
      <c r="M348" s="643"/>
      <c r="N348" s="170"/>
      <c r="O348" s="170"/>
      <c r="P348" s="493"/>
      <c r="Q348" s="493"/>
      <c r="R348" s="493"/>
      <c r="S348" s="493"/>
      <c r="T348" s="644"/>
      <c r="U348" s="634"/>
    </row>
    <row r="349" spans="1:21" x14ac:dyDescent="0.35">
      <c r="A349" s="1021"/>
      <c r="B349" s="176">
        <v>5</v>
      </c>
      <c r="C349" s="122"/>
      <c r="D349" s="112"/>
      <c r="E349" s="112"/>
      <c r="F349" s="122"/>
      <c r="G349" s="641"/>
      <c r="H349" s="122" t="s">
        <v>434</v>
      </c>
      <c r="I349" s="493"/>
      <c r="J349" s="642"/>
      <c r="K349" s="643"/>
      <c r="L349" s="493"/>
      <c r="M349" s="643"/>
      <c r="N349" s="170"/>
      <c r="O349" s="170"/>
      <c r="P349" s="493"/>
      <c r="Q349" s="493"/>
      <c r="R349" s="493"/>
      <c r="S349" s="493"/>
      <c r="T349" s="644"/>
      <c r="U349" s="634"/>
    </row>
    <row r="350" spans="1:21" x14ac:dyDescent="0.35">
      <c r="A350" s="1021"/>
      <c r="B350" s="176">
        <v>6</v>
      </c>
      <c r="C350" s="122"/>
      <c r="D350" s="112"/>
      <c r="E350" s="112"/>
      <c r="F350" s="122"/>
      <c r="G350" s="641"/>
      <c r="H350" s="122"/>
      <c r="I350" s="493"/>
      <c r="J350" s="642"/>
      <c r="K350" s="643"/>
      <c r="L350" s="493"/>
      <c r="M350" s="643"/>
      <c r="N350" s="170"/>
      <c r="O350" s="170"/>
      <c r="P350" s="493"/>
      <c r="Q350" s="493"/>
      <c r="R350" s="493"/>
      <c r="S350" s="493"/>
      <c r="T350" s="644"/>
      <c r="U350" s="634"/>
    </row>
    <row r="351" spans="1:21" x14ac:dyDescent="0.35">
      <c r="A351" s="1021"/>
      <c r="B351" s="176">
        <v>7</v>
      </c>
      <c r="C351" s="122"/>
      <c r="D351" s="112"/>
      <c r="E351" s="112"/>
      <c r="F351" s="122"/>
      <c r="G351" s="641"/>
      <c r="H351" s="122"/>
      <c r="I351" s="493"/>
      <c r="J351" s="642"/>
      <c r="K351" s="643"/>
      <c r="L351" s="493"/>
      <c r="M351" s="643"/>
      <c r="N351" s="170"/>
      <c r="O351" s="170"/>
      <c r="P351" s="493"/>
      <c r="Q351" s="493"/>
      <c r="R351" s="493"/>
      <c r="S351" s="493"/>
      <c r="T351" s="644"/>
      <c r="U351" s="634"/>
    </row>
    <row r="352" spans="1:21" x14ac:dyDescent="0.35">
      <c r="A352" s="1021"/>
      <c r="B352" s="176">
        <v>8</v>
      </c>
      <c r="C352" s="122"/>
      <c r="D352" s="112"/>
      <c r="E352" s="112"/>
      <c r="F352" s="122"/>
      <c r="G352" s="641"/>
      <c r="H352" s="122"/>
      <c r="I352" s="493"/>
      <c r="J352" s="642"/>
      <c r="K352" s="643"/>
      <c r="L352" s="493"/>
      <c r="M352" s="643"/>
      <c r="N352" s="170"/>
      <c r="O352" s="170"/>
      <c r="P352" s="493"/>
      <c r="Q352" s="493"/>
      <c r="R352" s="493"/>
      <c r="S352" s="493"/>
      <c r="T352" s="644"/>
      <c r="U352" s="634"/>
    </row>
    <row r="353" spans="1:21" x14ac:dyDescent="0.35">
      <c r="A353" s="1021"/>
      <c r="B353" s="176">
        <v>9</v>
      </c>
      <c r="C353" s="122"/>
      <c r="D353" s="112"/>
      <c r="E353" s="112"/>
      <c r="F353" s="122"/>
      <c r="G353" s="641"/>
      <c r="H353" s="122"/>
      <c r="I353" s="493"/>
      <c r="J353" s="642"/>
      <c r="K353" s="643"/>
      <c r="L353" s="493"/>
      <c r="M353" s="643"/>
      <c r="N353" s="170"/>
      <c r="O353" s="170"/>
      <c r="P353" s="493"/>
      <c r="Q353" s="493"/>
      <c r="R353" s="493"/>
      <c r="S353" s="493"/>
      <c r="T353" s="644"/>
      <c r="U353" s="634"/>
    </row>
    <row r="354" spans="1:21" ht="15" thickBot="1" x14ac:dyDescent="0.4">
      <c r="A354" s="1022"/>
      <c r="B354" s="177">
        <v>10</v>
      </c>
      <c r="C354" s="151"/>
      <c r="D354" s="149"/>
      <c r="E354" s="149"/>
      <c r="F354" s="151"/>
      <c r="G354" s="645"/>
      <c r="H354" s="151"/>
      <c r="I354" s="494"/>
      <c r="J354" s="646"/>
      <c r="K354" s="647"/>
      <c r="L354" s="494"/>
      <c r="M354" s="647"/>
      <c r="N354" s="171"/>
      <c r="O354" s="171"/>
      <c r="P354" s="494"/>
      <c r="Q354" s="494"/>
      <c r="R354" s="494"/>
      <c r="S354" s="494"/>
      <c r="T354" s="648"/>
      <c r="U354" s="634"/>
    </row>
    <row r="355" spans="1:21" ht="29.5" thickBot="1" x14ac:dyDescent="0.4">
      <c r="A355" s="157"/>
      <c r="B355" s="113"/>
      <c r="C355" s="113"/>
      <c r="D355" s="113"/>
      <c r="E355" s="551" t="s">
        <v>388</v>
      </c>
      <c r="F355" s="552">
        <f>COUNTA(F345:F354)</f>
        <v>0</v>
      </c>
      <c r="G355" s="553">
        <f>COUNTA(G345:G354)</f>
        <v>0</v>
      </c>
      <c r="H355" s="649"/>
      <c r="I355" s="649"/>
      <c r="J355" s="597" t="s">
        <v>627</v>
      </c>
      <c r="K355" s="599">
        <f>COUNTIF(K345:K354,"&lt;=31/12/2024")</f>
        <v>0</v>
      </c>
      <c r="L355" s="649"/>
      <c r="M355" s="155" t="s">
        <v>428</v>
      </c>
      <c r="N355" s="168">
        <f>SUM(N345:N354)</f>
        <v>0</v>
      </c>
      <c r="O355" s="169">
        <f>SUM(O345:O354)</f>
        <v>0</v>
      </c>
      <c r="P355" s="113"/>
      <c r="R355" s="113"/>
      <c r="S355" s="113"/>
      <c r="T355" s="650"/>
      <c r="U355" s="651"/>
    </row>
    <row r="356" spans="1:21" ht="15" thickBot="1" x14ac:dyDescent="0.4">
      <c r="A356" s="652"/>
      <c r="B356" s="653"/>
      <c r="C356" s="459"/>
      <c r="D356" s="459"/>
      <c r="E356" s="459"/>
      <c r="F356" s="653"/>
      <c r="G356" s="459"/>
      <c r="H356" s="459"/>
      <c r="I356" s="653"/>
      <c r="J356" s="653"/>
      <c r="K356" s="459"/>
      <c r="L356" s="459"/>
      <c r="M356" s="459"/>
      <c r="N356" s="459"/>
      <c r="O356" s="459"/>
      <c r="P356" s="459"/>
      <c r="Q356" s="459"/>
      <c r="R356" s="459"/>
      <c r="S356" s="654"/>
      <c r="T356" s="459"/>
      <c r="U356" s="655"/>
    </row>
    <row r="357" spans="1:21" ht="15" thickBot="1" x14ac:dyDescent="0.4">
      <c r="A357" s="629"/>
      <c r="B357" s="630"/>
      <c r="C357" s="631"/>
      <c r="D357" s="631"/>
      <c r="E357" s="631"/>
      <c r="F357" s="630"/>
      <c r="G357" s="631"/>
      <c r="H357" s="631"/>
      <c r="I357" s="630"/>
      <c r="J357" s="630"/>
      <c r="K357" s="631"/>
      <c r="L357" s="631"/>
      <c r="M357" s="631"/>
      <c r="N357" s="631"/>
      <c r="O357" s="631"/>
      <c r="P357" s="631"/>
      <c r="Q357" s="631"/>
      <c r="R357" s="631"/>
      <c r="S357" s="631"/>
      <c r="T357" s="631"/>
      <c r="U357" s="632"/>
    </row>
    <row r="358" spans="1:21" ht="27.5" thickBot="1" x14ac:dyDescent="0.4">
      <c r="A358" s="185" t="s">
        <v>9</v>
      </c>
      <c r="B358" s="1023" t="s">
        <v>105</v>
      </c>
      <c r="C358" s="1024"/>
      <c r="E358" s="1025" t="s">
        <v>389</v>
      </c>
      <c r="F358" s="1026"/>
      <c r="G358" s="1027">
        <f>VLOOKUP(B358,'EXTRAUrbano.Piano inv. forn '!$D$40:$AB$69,3,FALSE)</f>
        <v>0</v>
      </c>
      <c r="H358" s="1028"/>
      <c r="I358" s="102"/>
      <c r="J358" s="1025" t="s">
        <v>390</v>
      </c>
      <c r="K358" s="1026"/>
      <c r="L358" s="1027">
        <f>VLOOKUP(B358,'EXTRAUrbano.Piano inv. forn '!$D$40:$AB$69,4,FALSE)</f>
        <v>0</v>
      </c>
      <c r="M358" s="1028"/>
      <c r="O358" s="191" t="s">
        <v>391</v>
      </c>
      <c r="P358" s="633"/>
      <c r="R358" s="192" t="s">
        <v>392</v>
      </c>
      <c r="S358" s="1029"/>
      <c r="T358" s="1030"/>
      <c r="U358" s="634"/>
    </row>
    <row r="359" spans="1:21" ht="15" thickBot="1" x14ac:dyDescent="0.4">
      <c r="A359" s="157"/>
      <c r="B359" s="114"/>
      <c r="C359" s="114"/>
      <c r="E359" s="115"/>
      <c r="F359" s="115"/>
      <c r="G359" s="116"/>
      <c r="H359" s="116"/>
      <c r="I359" s="102"/>
      <c r="J359" s="115"/>
      <c r="K359" s="115"/>
      <c r="L359" s="116"/>
      <c r="M359" s="116"/>
      <c r="O359" s="117"/>
      <c r="R359" s="113"/>
      <c r="S359" s="605"/>
      <c r="U359" s="158"/>
    </row>
    <row r="360" spans="1:21" ht="15" thickBot="1" x14ac:dyDescent="0.4">
      <c r="A360" s="1031" t="s">
        <v>393</v>
      </c>
      <c r="B360" s="1032"/>
      <c r="C360" s="1032"/>
      <c r="D360" s="1033"/>
      <c r="E360" s="1034">
        <f>VLOOKUP(B358,'EXTRAUrbano.Piano inv. forn '!$D$40:$AB$69,17,FALSE)</f>
        <v>0</v>
      </c>
      <c r="F360" s="1035"/>
      <c r="G360" s="1035"/>
      <c r="H360" s="1036"/>
      <c r="I360" s="102"/>
      <c r="J360" s="1037" t="s">
        <v>394</v>
      </c>
      <c r="K360" s="1038"/>
      <c r="L360" s="1034">
        <f>VLOOKUP(B358,'EXTRAUrbano.Piano inv. forn '!$D$40:$AB$69,19,FALSE)</f>
        <v>0</v>
      </c>
      <c r="M360" s="1036"/>
      <c r="N360" s="141"/>
      <c r="O360" s="190" t="s">
        <v>395</v>
      </c>
      <c r="P360" s="163">
        <f>L360+E360</f>
        <v>0</v>
      </c>
      <c r="R360" s="192" t="s">
        <v>396</v>
      </c>
      <c r="S360" s="1029"/>
      <c r="T360" s="1030"/>
      <c r="U360" s="158"/>
    </row>
    <row r="361" spans="1:21" ht="15" thickBot="1" x14ac:dyDescent="0.4">
      <c r="A361" s="157"/>
      <c r="U361" s="634"/>
    </row>
    <row r="362" spans="1:21" ht="58" x14ac:dyDescent="0.35">
      <c r="A362" s="1017" t="s">
        <v>397</v>
      </c>
      <c r="B362" s="1019" t="s">
        <v>398</v>
      </c>
      <c r="C362" s="1019" t="s">
        <v>399</v>
      </c>
      <c r="D362" s="186" t="s">
        <v>400</v>
      </c>
      <c r="E362" s="625" t="s">
        <v>401</v>
      </c>
      <c r="F362" s="186" t="s">
        <v>402</v>
      </c>
      <c r="G362" s="186" t="s">
        <v>403</v>
      </c>
      <c r="H362" s="187" t="s">
        <v>347</v>
      </c>
      <c r="I362" s="187" t="s">
        <v>404</v>
      </c>
      <c r="J362" s="187" t="s">
        <v>405</v>
      </c>
      <c r="K362" s="187" t="s">
        <v>406</v>
      </c>
      <c r="L362" s="187" t="s">
        <v>407</v>
      </c>
      <c r="M362" s="187" t="s">
        <v>408</v>
      </c>
      <c r="N362" s="187" t="s">
        <v>409</v>
      </c>
      <c r="O362" s="187" t="s">
        <v>410</v>
      </c>
      <c r="P362" s="187" t="s">
        <v>411</v>
      </c>
      <c r="Q362" s="187" t="s">
        <v>412</v>
      </c>
      <c r="R362" s="187" t="s">
        <v>413</v>
      </c>
      <c r="S362" s="187" t="s">
        <v>414</v>
      </c>
      <c r="T362" s="188" t="s">
        <v>415</v>
      </c>
      <c r="U362" s="635"/>
    </row>
    <row r="363" spans="1:21" ht="24.5" thickBot="1" x14ac:dyDescent="0.4">
      <c r="A363" s="1018"/>
      <c r="B363" s="1020"/>
      <c r="C363" s="1020"/>
      <c r="D363" s="189" t="s">
        <v>416</v>
      </c>
      <c r="E363" s="189" t="s">
        <v>432</v>
      </c>
      <c r="F363" s="189" t="s">
        <v>418</v>
      </c>
      <c r="G363" s="189" t="s">
        <v>418</v>
      </c>
      <c r="H363" s="189" t="s">
        <v>32</v>
      </c>
      <c r="I363" s="189" t="s">
        <v>433</v>
      </c>
      <c r="J363" s="189" t="s">
        <v>420</v>
      </c>
      <c r="K363" s="189" t="s">
        <v>421</v>
      </c>
      <c r="L363" s="189" t="s">
        <v>422</v>
      </c>
      <c r="M363" s="189" t="s">
        <v>421</v>
      </c>
      <c r="N363" s="189" t="s">
        <v>423</v>
      </c>
      <c r="O363" s="189" t="s">
        <v>387</v>
      </c>
      <c r="P363" s="189" t="s">
        <v>424</v>
      </c>
      <c r="Q363" s="189" t="s">
        <v>425</v>
      </c>
      <c r="R363" s="189" t="s">
        <v>426</v>
      </c>
      <c r="S363" s="189" t="s">
        <v>426</v>
      </c>
      <c r="T363" s="636"/>
      <c r="U363" s="635"/>
    </row>
    <row r="364" spans="1:21" x14ac:dyDescent="0.35">
      <c r="A364" s="1021" t="str">
        <f>B358</f>
        <v>Extra-urb.m.1</v>
      </c>
      <c r="B364" s="175">
        <v>1</v>
      </c>
      <c r="C364" s="213"/>
      <c r="D364" s="125"/>
      <c r="E364" s="125" t="s">
        <v>432</v>
      </c>
      <c r="F364" s="213"/>
      <c r="G364" s="637"/>
      <c r="H364" s="127" t="s">
        <v>434</v>
      </c>
      <c r="I364" s="492"/>
      <c r="J364" s="638"/>
      <c r="K364" s="639"/>
      <c r="L364" s="492"/>
      <c r="M364" s="639"/>
      <c r="N364" s="179"/>
      <c r="O364" s="179"/>
      <c r="P364" s="492"/>
      <c r="Q364" s="492"/>
      <c r="R364" s="492"/>
      <c r="S364" s="492"/>
      <c r="T364" s="640"/>
      <c r="U364" s="634"/>
    </row>
    <row r="365" spans="1:21" x14ac:dyDescent="0.35">
      <c r="A365" s="1021"/>
      <c r="B365" s="176">
        <v>2</v>
      </c>
      <c r="C365" s="122"/>
      <c r="D365" s="112"/>
      <c r="E365" s="112"/>
      <c r="F365" s="122"/>
      <c r="G365" s="641"/>
      <c r="H365" s="122"/>
      <c r="I365" s="493"/>
      <c r="J365" s="642"/>
      <c r="K365" s="643"/>
      <c r="L365" s="493"/>
      <c r="M365" s="643"/>
      <c r="N365" s="170"/>
      <c r="O365" s="170"/>
      <c r="P365" s="493"/>
      <c r="Q365" s="493" t="s">
        <v>427</v>
      </c>
      <c r="R365" s="493"/>
      <c r="S365" s="493"/>
      <c r="T365" s="644"/>
      <c r="U365" s="634"/>
    </row>
    <row r="366" spans="1:21" x14ac:dyDescent="0.35">
      <c r="A366" s="1021"/>
      <c r="B366" s="176">
        <v>3</v>
      </c>
      <c r="C366" s="122"/>
      <c r="D366" s="112"/>
      <c r="E366" s="112" t="s">
        <v>432</v>
      </c>
      <c r="F366" s="122"/>
      <c r="G366" s="641"/>
      <c r="H366" s="122" t="s">
        <v>435</v>
      </c>
      <c r="I366" s="493"/>
      <c r="J366" s="642"/>
      <c r="K366" s="643"/>
      <c r="L366" s="493"/>
      <c r="M366" s="643"/>
      <c r="N366" s="170"/>
      <c r="O366" s="170"/>
      <c r="P366" s="493"/>
      <c r="Q366" s="493"/>
      <c r="R366" s="493"/>
      <c r="S366" s="493"/>
      <c r="T366" s="644"/>
      <c r="U366" s="634"/>
    </row>
    <row r="367" spans="1:21" x14ac:dyDescent="0.35">
      <c r="A367" s="1021"/>
      <c r="B367" s="176">
        <v>4</v>
      </c>
      <c r="C367" s="122"/>
      <c r="D367" s="112"/>
      <c r="E367" s="112"/>
      <c r="F367" s="122"/>
      <c r="G367" s="641"/>
      <c r="H367" s="122"/>
      <c r="I367" s="493"/>
      <c r="J367" s="642"/>
      <c r="K367" s="643"/>
      <c r="L367" s="493"/>
      <c r="M367" s="643"/>
      <c r="N367" s="170"/>
      <c r="O367" s="170"/>
      <c r="P367" s="493"/>
      <c r="Q367" s="493"/>
      <c r="R367" s="493"/>
      <c r="S367" s="493"/>
      <c r="T367" s="644"/>
      <c r="U367" s="634"/>
    </row>
    <row r="368" spans="1:21" x14ac:dyDescent="0.35">
      <c r="A368" s="1021"/>
      <c r="B368" s="176">
        <v>5</v>
      </c>
      <c r="C368" s="122"/>
      <c r="D368" s="112"/>
      <c r="E368" s="112"/>
      <c r="F368" s="122"/>
      <c r="G368" s="641"/>
      <c r="H368" s="122" t="s">
        <v>434</v>
      </c>
      <c r="I368" s="493"/>
      <c r="J368" s="642"/>
      <c r="K368" s="643"/>
      <c r="L368" s="493"/>
      <c r="M368" s="643"/>
      <c r="N368" s="170"/>
      <c r="O368" s="170"/>
      <c r="P368" s="493"/>
      <c r="Q368" s="493"/>
      <c r="R368" s="493"/>
      <c r="S368" s="493"/>
      <c r="T368" s="644"/>
      <c r="U368" s="634"/>
    </row>
    <row r="369" spans="1:21" x14ac:dyDescent="0.35">
      <c r="A369" s="1021"/>
      <c r="B369" s="176">
        <v>6</v>
      </c>
      <c r="C369" s="122"/>
      <c r="D369" s="112"/>
      <c r="E369" s="112"/>
      <c r="F369" s="122"/>
      <c r="G369" s="641"/>
      <c r="H369" s="122"/>
      <c r="I369" s="493"/>
      <c r="J369" s="642"/>
      <c r="K369" s="643"/>
      <c r="L369" s="493"/>
      <c r="M369" s="643"/>
      <c r="N369" s="170"/>
      <c r="O369" s="170"/>
      <c r="P369" s="493"/>
      <c r="Q369" s="493"/>
      <c r="R369" s="493"/>
      <c r="S369" s="493"/>
      <c r="T369" s="644"/>
      <c r="U369" s="634"/>
    </row>
    <row r="370" spans="1:21" x14ac:dyDescent="0.35">
      <c r="A370" s="1021"/>
      <c r="B370" s="176">
        <v>7</v>
      </c>
      <c r="C370" s="122"/>
      <c r="D370" s="112"/>
      <c r="E370" s="112"/>
      <c r="F370" s="122"/>
      <c r="G370" s="641"/>
      <c r="H370" s="122"/>
      <c r="I370" s="493"/>
      <c r="J370" s="642"/>
      <c r="K370" s="643"/>
      <c r="L370" s="493"/>
      <c r="M370" s="643"/>
      <c r="N370" s="170"/>
      <c r="O370" s="170"/>
      <c r="P370" s="493"/>
      <c r="Q370" s="493"/>
      <c r="R370" s="493"/>
      <c r="S370" s="493"/>
      <c r="T370" s="644"/>
      <c r="U370" s="634"/>
    </row>
    <row r="371" spans="1:21" x14ac:dyDescent="0.35">
      <c r="A371" s="1021"/>
      <c r="B371" s="176">
        <v>8</v>
      </c>
      <c r="C371" s="122"/>
      <c r="D371" s="112"/>
      <c r="E371" s="112"/>
      <c r="F371" s="122"/>
      <c r="G371" s="641"/>
      <c r="H371" s="122"/>
      <c r="I371" s="493"/>
      <c r="J371" s="642"/>
      <c r="K371" s="643"/>
      <c r="L371" s="493"/>
      <c r="M371" s="643"/>
      <c r="N371" s="170"/>
      <c r="O371" s="170"/>
      <c r="P371" s="493"/>
      <c r="Q371" s="493"/>
      <c r="R371" s="493"/>
      <c r="S371" s="493"/>
      <c r="T371" s="644"/>
      <c r="U371" s="634"/>
    </row>
    <row r="372" spans="1:21" x14ac:dyDescent="0.35">
      <c r="A372" s="1021"/>
      <c r="B372" s="176">
        <v>9</v>
      </c>
      <c r="C372" s="122"/>
      <c r="D372" s="112"/>
      <c r="E372" s="112"/>
      <c r="F372" s="122"/>
      <c r="G372" s="641"/>
      <c r="H372" s="122"/>
      <c r="I372" s="493"/>
      <c r="J372" s="642"/>
      <c r="K372" s="643"/>
      <c r="L372" s="493"/>
      <c r="M372" s="643"/>
      <c r="N372" s="170"/>
      <c r="O372" s="170"/>
      <c r="P372" s="493"/>
      <c r="Q372" s="493"/>
      <c r="R372" s="493"/>
      <c r="S372" s="493"/>
      <c r="T372" s="644"/>
      <c r="U372" s="634"/>
    </row>
    <row r="373" spans="1:21" ht="15" thickBot="1" x14ac:dyDescent="0.4">
      <c r="A373" s="1022"/>
      <c r="B373" s="177">
        <v>10</v>
      </c>
      <c r="C373" s="151"/>
      <c r="D373" s="149"/>
      <c r="E373" s="149"/>
      <c r="F373" s="151"/>
      <c r="G373" s="645"/>
      <c r="H373" s="151"/>
      <c r="I373" s="494"/>
      <c r="J373" s="646"/>
      <c r="K373" s="647"/>
      <c r="L373" s="494"/>
      <c r="M373" s="647"/>
      <c r="N373" s="171"/>
      <c r="O373" s="171"/>
      <c r="P373" s="494"/>
      <c r="Q373" s="494"/>
      <c r="R373" s="494"/>
      <c r="S373" s="494"/>
      <c r="T373" s="648"/>
      <c r="U373" s="634"/>
    </row>
    <row r="374" spans="1:21" ht="29.5" thickBot="1" x14ac:dyDescent="0.4">
      <c r="A374" s="157"/>
      <c r="B374" s="113"/>
      <c r="C374" s="113"/>
      <c r="D374" s="113"/>
      <c r="E374" s="551" t="s">
        <v>388</v>
      </c>
      <c r="F374" s="552">
        <f>COUNTA(F364:F373)</f>
        <v>0</v>
      </c>
      <c r="G374" s="553">
        <f>COUNTA(G364:G373)</f>
        <v>0</v>
      </c>
      <c r="H374" s="649"/>
      <c r="I374" s="649"/>
      <c r="J374" s="597" t="s">
        <v>627</v>
      </c>
      <c r="K374" s="599">
        <f>COUNTIF(K364:K373,"&lt;=31/12/2024")</f>
        <v>0</v>
      </c>
      <c r="L374" s="649"/>
      <c r="M374" s="155" t="s">
        <v>428</v>
      </c>
      <c r="N374" s="168">
        <f>SUM(N364:N373)</f>
        <v>0</v>
      </c>
      <c r="O374" s="169">
        <f>SUM(O364:O373)</f>
        <v>0</v>
      </c>
      <c r="P374" s="113"/>
      <c r="R374" s="113"/>
      <c r="S374" s="113"/>
      <c r="T374" s="650"/>
      <c r="U374" s="651"/>
    </row>
    <row r="375" spans="1:21" ht="15" thickBot="1" x14ac:dyDescent="0.4">
      <c r="A375" s="652"/>
      <c r="B375" s="653"/>
      <c r="C375" s="459"/>
      <c r="D375" s="459"/>
      <c r="E375" s="459"/>
      <c r="F375" s="653"/>
      <c r="G375" s="459"/>
      <c r="H375" s="459"/>
      <c r="I375" s="653"/>
      <c r="J375" s="653"/>
      <c r="K375" s="459"/>
      <c r="L375" s="459"/>
      <c r="M375" s="459"/>
      <c r="N375" s="459"/>
      <c r="O375" s="459"/>
      <c r="P375" s="459"/>
      <c r="Q375" s="459"/>
      <c r="R375" s="459"/>
      <c r="S375" s="654"/>
      <c r="T375" s="459"/>
      <c r="U375" s="655"/>
    </row>
  </sheetData>
  <sheetProtection algorithmName="SHA-512" hashValue="ew7jGBEfI2gZTcSDrdXpNuz5esvaBSBbGOwqpOVOLXbKH8iyjjVppKtQXIOxW7FUD280UVmVLZVL2KYKFF+Ijg==" saltValue="tm02qm/TFK5k0coYm9uSwQ==" spinCount="100000" sheet="1" objects="1" scenarios="1"/>
  <mergeCells count="300">
    <mergeCell ref="J13:M13"/>
    <mergeCell ref="A13:D13"/>
    <mergeCell ref="E13:H13"/>
    <mergeCell ref="A210:A211"/>
    <mergeCell ref="B210:B211"/>
    <mergeCell ref="C210:C211"/>
    <mergeCell ref="A212:A221"/>
    <mergeCell ref="S206:T206"/>
    <mergeCell ref="A208:D208"/>
    <mergeCell ref="E208:H208"/>
    <mergeCell ref="J208:K208"/>
    <mergeCell ref="L208:M208"/>
    <mergeCell ref="S208:T208"/>
    <mergeCell ref="A191:A192"/>
    <mergeCell ref="B191:B192"/>
    <mergeCell ref="C191:C192"/>
    <mergeCell ref="A193:A202"/>
    <mergeCell ref="B206:C206"/>
    <mergeCell ref="E206:F206"/>
    <mergeCell ref="G206:H206"/>
    <mergeCell ref="J206:K206"/>
    <mergeCell ref="L206:M206"/>
    <mergeCell ref="S187:T187"/>
    <mergeCell ref="A189:D189"/>
    <mergeCell ref="E189:H189"/>
    <mergeCell ref="J189:K189"/>
    <mergeCell ref="L189:M189"/>
    <mergeCell ref="S189:T189"/>
    <mergeCell ref="A172:A173"/>
    <mergeCell ref="B172:B173"/>
    <mergeCell ref="C172:C173"/>
    <mergeCell ref="A174:A183"/>
    <mergeCell ref="B187:C187"/>
    <mergeCell ref="E187:F187"/>
    <mergeCell ref="G187:H187"/>
    <mergeCell ref="J187:K187"/>
    <mergeCell ref="L187:M187"/>
    <mergeCell ref="S168:T168"/>
    <mergeCell ref="A170:D170"/>
    <mergeCell ref="E170:H170"/>
    <mergeCell ref="J170:K170"/>
    <mergeCell ref="L170:M170"/>
    <mergeCell ref="S170:T170"/>
    <mergeCell ref="A153:A154"/>
    <mergeCell ref="B153:B154"/>
    <mergeCell ref="C153:C154"/>
    <mergeCell ref="A155:A164"/>
    <mergeCell ref="B168:C168"/>
    <mergeCell ref="E168:F168"/>
    <mergeCell ref="G168:H168"/>
    <mergeCell ref="J168:K168"/>
    <mergeCell ref="L168:M168"/>
    <mergeCell ref="S149:T149"/>
    <mergeCell ref="A151:D151"/>
    <mergeCell ref="E151:H151"/>
    <mergeCell ref="J151:K151"/>
    <mergeCell ref="L151:M151"/>
    <mergeCell ref="S151:T151"/>
    <mergeCell ref="A134:A135"/>
    <mergeCell ref="B134:B135"/>
    <mergeCell ref="C134:C135"/>
    <mergeCell ref="A136:A145"/>
    <mergeCell ref="B149:C149"/>
    <mergeCell ref="E149:F149"/>
    <mergeCell ref="G149:H149"/>
    <mergeCell ref="J149:K149"/>
    <mergeCell ref="L149:M149"/>
    <mergeCell ref="S130:T130"/>
    <mergeCell ref="A132:D132"/>
    <mergeCell ref="E132:H132"/>
    <mergeCell ref="J132:K132"/>
    <mergeCell ref="L132:M132"/>
    <mergeCell ref="S132:T132"/>
    <mergeCell ref="A115:A116"/>
    <mergeCell ref="B115:B116"/>
    <mergeCell ref="C115:C116"/>
    <mergeCell ref="A117:A126"/>
    <mergeCell ref="B130:C130"/>
    <mergeCell ref="E130:F130"/>
    <mergeCell ref="G130:H130"/>
    <mergeCell ref="J130:K130"/>
    <mergeCell ref="L130:M130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G111:H111"/>
    <mergeCell ref="J111:K111"/>
    <mergeCell ref="L111:M111"/>
    <mergeCell ref="S92:T92"/>
    <mergeCell ref="A94:D94"/>
    <mergeCell ref="E94:H94"/>
    <mergeCell ref="J94:K94"/>
    <mergeCell ref="L94:M94"/>
    <mergeCell ref="S94:T94"/>
    <mergeCell ref="A77:A78"/>
    <mergeCell ref="B77:B78"/>
    <mergeCell ref="C77:C78"/>
    <mergeCell ref="A79:A88"/>
    <mergeCell ref="B92:C92"/>
    <mergeCell ref="E92:F92"/>
    <mergeCell ref="G92:H92"/>
    <mergeCell ref="J92:K92"/>
    <mergeCell ref="L92:M92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A60:A69"/>
    <mergeCell ref="B73:C73"/>
    <mergeCell ref="E73:F73"/>
    <mergeCell ref="G73:H73"/>
    <mergeCell ref="J73:K73"/>
    <mergeCell ref="L73:M73"/>
    <mergeCell ref="S54:T54"/>
    <mergeCell ref="A56:D56"/>
    <mergeCell ref="E56:H56"/>
    <mergeCell ref="J56:K56"/>
    <mergeCell ref="L56:M56"/>
    <mergeCell ref="S56:T56"/>
    <mergeCell ref="A39:A40"/>
    <mergeCell ref="B39:B40"/>
    <mergeCell ref="C39:C40"/>
    <mergeCell ref="A41:A50"/>
    <mergeCell ref="B54:C54"/>
    <mergeCell ref="E54:F54"/>
    <mergeCell ref="G54:H54"/>
    <mergeCell ref="J54:K54"/>
    <mergeCell ref="L54:M54"/>
    <mergeCell ref="S35:T35"/>
    <mergeCell ref="A37:D37"/>
    <mergeCell ref="E37:H37"/>
    <mergeCell ref="J37:K37"/>
    <mergeCell ref="L37:M37"/>
    <mergeCell ref="S37:T37"/>
    <mergeCell ref="A22:A31"/>
    <mergeCell ref="B35:C35"/>
    <mergeCell ref="E35:F35"/>
    <mergeCell ref="G35:H35"/>
    <mergeCell ref="J35:K35"/>
    <mergeCell ref="L35:M35"/>
    <mergeCell ref="A18:D18"/>
    <mergeCell ref="E18:H18"/>
    <mergeCell ref="J18:K18"/>
    <mergeCell ref="L18:M18"/>
    <mergeCell ref="S18:T18"/>
    <mergeCell ref="A20:A21"/>
    <mergeCell ref="B20:B21"/>
    <mergeCell ref="C20:C21"/>
    <mergeCell ref="B16:C16"/>
    <mergeCell ref="E16:F16"/>
    <mergeCell ref="G16:H16"/>
    <mergeCell ref="J16:K16"/>
    <mergeCell ref="L16:M16"/>
    <mergeCell ref="S16:T16"/>
    <mergeCell ref="A1:X1"/>
    <mergeCell ref="A8:T8"/>
    <mergeCell ref="A10:D11"/>
    <mergeCell ref="E10:H11"/>
    <mergeCell ref="J10:N10"/>
    <mergeCell ref="O10:P11"/>
    <mergeCell ref="J11:N11"/>
    <mergeCell ref="A3:T3"/>
    <mergeCell ref="A6:D6"/>
    <mergeCell ref="E6:J6"/>
    <mergeCell ref="L6:N6"/>
    <mergeCell ref="O6:T6"/>
    <mergeCell ref="B225:C225"/>
    <mergeCell ref="E225:F225"/>
    <mergeCell ref="G225:H225"/>
    <mergeCell ref="J225:K225"/>
    <mergeCell ref="L225:M225"/>
    <mergeCell ref="S225:T225"/>
    <mergeCell ref="A227:D227"/>
    <mergeCell ref="E227:H227"/>
    <mergeCell ref="J227:K227"/>
    <mergeCell ref="L227:M227"/>
    <mergeCell ref="S227:T227"/>
    <mergeCell ref="A229:A230"/>
    <mergeCell ref="B229:B230"/>
    <mergeCell ref="C229:C230"/>
    <mergeCell ref="A231:A240"/>
    <mergeCell ref="B244:C244"/>
    <mergeCell ref="E244:F244"/>
    <mergeCell ref="G244:H244"/>
    <mergeCell ref="J244:K244"/>
    <mergeCell ref="L244:M244"/>
    <mergeCell ref="S244:T244"/>
    <mergeCell ref="A246:D246"/>
    <mergeCell ref="E246:H246"/>
    <mergeCell ref="J246:K246"/>
    <mergeCell ref="L246:M246"/>
    <mergeCell ref="S246:T246"/>
    <mergeCell ref="A248:A249"/>
    <mergeCell ref="B248:B249"/>
    <mergeCell ref="C248:C249"/>
    <mergeCell ref="A250:A259"/>
    <mergeCell ref="B263:C263"/>
    <mergeCell ref="E263:F263"/>
    <mergeCell ref="G263:H263"/>
    <mergeCell ref="J263:K263"/>
    <mergeCell ref="L263:M263"/>
    <mergeCell ref="S263:T263"/>
    <mergeCell ref="A265:D265"/>
    <mergeCell ref="E265:H265"/>
    <mergeCell ref="J265:K265"/>
    <mergeCell ref="L265:M265"/>
    <mergeCell ref="S265:T265"/>
    <mergeCell ref="A267:A268"/>
    <mergeCell ref="B267:B268"/>
    <mergeCell ref="C267:C268"/>
    <mergeCell ref="A269:A278"/>
    <mergeCell ref="B282:C282"/>
    <mergeCell ref="E282:F282"/>
    <mergeCell ref="G282:H282"/>
    <mergeCell ref="J282:K282"/>
    <mergeCell ref="L282:M282"/>
    <mergeCell ref="S282:T282"/>
    <mergeCell ref="A284:D284"/>
    <mergeCell ref="E284:H284"/>
    <mergeCell ref="J284:K284"/>
    <mergeCell ref="L284:M284"/>
    <mergeCell ref="S284:T284"/>
    <mergeCell ref="A286:A287"/>
    <mergeCell ref="B286:B287"/>
    <mergeCell ref="C286:C287"/>
    <mergeCell ref="A288:A297"/>
    <mergeCell ref="B301:C301"/>
    <mergeCell ref="E301:F301"/>
    <mergeCell ref="G301:H301"/>
    <mergeCell ref="J301:K301"/>
    <mergeCell ref="L301:M301"/>
    <mergeCell ref="S301:T301"/>
    <mergeCell ref="A303:D303"/>
    <mergeCell ref="E303:H303"/>
    <mergeCell ref="J303:K303"/>
    <mergeCell ref="L303:M303"/>
    <mergeCell ref="S303:T303"/>
    <mergeCell ref="A305:A306"/>
    <mergeCell ref="B305:B306"/>
    <mergeCell ref="C305:C306"/>
    <mergeCell ref="A307:A316"/>
    <mergeCell ref="B320:C320"/>
    <mergeCell ref="E320:F320"/>
    <mergeCell ref="G320:H320"/>
    <mergeCell ref="J320:K320"/>
    <mergeCell ref="L320:M320"/>
    <mergeCell ref="S320:T320"/>
    <mergeCell ref="A322:D322"/>
    <mergeCell ref="E322:H322"/>
    <mergeCell ref="J322:K322"/>
    <mergeCell ref="L322:M322"/>
    <mergeCell ref="S322:T322"/>
    <mergeCell ref="A324:A325"/>
    <mergeCell ref="B324:B325"/>
    <mergeCell ref="C324:C325"/>
    <mergeCell ref="A326:A335"/>
    <mergeCell ref="B339:C339"/>
    <mergeCell ref="E339:F339"/>
    <mergeCell ref="G339:H339"/>
    <mergeCell ref="J339:K339"/>
    <mergeCell ref="L339:M339"/>
    <mergeCell ref="S339:T339"/>
    <mergeCell ref="A341:D341"/>
    <mergeCell ref="E341:H341"/>
    <mergeCell ref="J341:K341"/>
    <mergeCell ref="L341:M341"/>
    <mergeCell ref="S341:T341"/>
    <mergeCell ref="A343:A344"/>
    <mergeCell ref="B343:B344"/>
    <mergeCell ref="C343:C344"/>
    <mergeCell ref="A345:A354"/>
    <mergeCell ref="B358:C358"/>
    <mergeCell ref="E358:F358"/>
    <mergeCell ref="G358:H358"/>
    <mergeCell ref="J358:K358"/>
    <mergeCell ref="L358:M358"/>
    <mergeCell ref="A364:A373"/>
    <mergeCell ref="S358:T358"/>
    <mergeCell ref="A360:D360"/>
    <mergeCell ref="E360:H360"/>
    <mergeCell ref="J360:K360"/>
    <mergeCell ref="L360:M360"/>
    <mergeCell ref="S360:T360"/>
    <mergeCell ref="A362:A363"/>
    <mergeCell ref="B362:B363"/>
    <mergeCell ref="C362:C363"/>
  </mergeCells>
  <dataValidations count="6">
    <dataValidation type="list" allowBlank="1" showInputMessage="1" showErrorMessage="1" sqref="R41:S50 R60:S69 R79:S88 R98:S107 R117:S126 R136:S145 R155:S164 R174:S183 R193:S202 R212:S221 R22:S31 R231:S240 R250:S259 R269:S278 R288:S297 R307:S316 R326:S335 R345:S354 R364:S373" xr:uid="{00000000-0002-0000-0700-000000000000}">
      <formula1>"si,"</formula1>
    </dataValidation>
    <dataValidation type="list" allowBlank="1" showInputMessage="1" showErrorMessage="1" sqref="B17:C17 B188:C188 B36:C36 B55:C55 B74:C74 B93:C93 B112:C112 B131:C131 B150:C150 B169:C169 B207:C207 B226:C226 B245:C245 B264:C264 B283:C283 B302:C302 B321:C321 B340:C340 B359:C359" xr:uid="{00000000-0002-0000-0700-000001000000}">
      <formula1>$D$20:$D$39</formula1>
    </dataValidation>
    <dataValidation type="list" allowBlank="1" showInputMessage="1" showErrorMessage="1" sqref="H212:H221 H193:H202 H41:H50 H60:H69 H79:H88 H98:H107 H117:H126 H136:H145 H155:H164 H174:H183 H22:H31 H231:H240 H250:H259 H269:H278 H288:H297 H307:H316 H326:H335 H345:H354 H364:H373" xr:uid="{00000000-0002-0000-0700-000002000000}">
      <formula1>"GNC,GNL,ibrido metano"</formula1>
    </dataValidation>
    <dataValidation allowBlank="1" showInputMessage="1" showErrorMessage="1" prompt="Inserire il riferimento corretto da piano di investimento (es.m1,e.1. ecc.)_x000a_" sqref="A20:A21 A39:A40 A58:A59 A77:A78 A96:A97 A115:A116 A134:A135 A153:A154 A172:A173 A191:A192 A210:A211 A229:A230 A248:A249 A267:A268 A286:A287 A305:A306 A324:A325 A343:A344 A362:A363" xr:uid="{00000000-0002-0000-0700-000003000000}"/>
    <dataValidation type="list" allowBlank="1" showInputMessage="1" showErrorMessage="1" sqref="E22:E31 E41:E50 E60:E69 E79:E88 E98:E107 E117:E126 E136:E145 E155:E164 E174:E183 E193:E202 E212:E221 E231:E240 E250:E259 E269:E278 E288:E297 E307:E316 E326:E335 E345:E354 E364:E373" xr:uid="{00000000-0002-0000-0700-000004000000}">
      <formula1>"extraurbano,"</formula1>
    </dataValidation>
    <dataValidation type="list" allowBlank="1" showInputMessage="1" showErrorMessage="1" sqref="I22:I31 I41:I50 I60:I69 I79:I88 I98:I107 I117:I126 I136:I145 I155:I164 I174:I183 I193:I202 I212:I221 I231:I240 I250:I259 I269:I278 I288:I297 I307:I316 I326:I335 I345:I354 I364:I373" xr:uid="{00000000-0002-0000-0700-000005000000}">
      <formula1>"classe II,classe III,classe a, classe B"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700-000006000000}">
          <x14:formula1>
            <xm:f>'EXTRAUrbano.Piano inv. forn '!$D$40:$D$69</xm:f>
          </x14:formula1>
          <xm:sqref>B187:C187 B35:C35 B54:C54 B73:C73 B92:C92 B111:C111 B130:C130 B149:C149 B168:C168 B206:C206 B16:C16 B225:C225 B244:C244 B263:C263 B282:C282 B301:C301 B320:C320 B339:C339 B358:C358</xm:sqref>
        </x14:dataValidation>
        <x14:dataValidation type="list" allowBlank="1" showInputMessage="1" showErrorMessage="1" prompt="Scegliere la regione/P.A. beneficiaria dal menù a tendina_x000a_" xr:uid="{00000000-0002-0000-07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9FFCC"/>
  </sheetPr>
  <dimension ref="A1:X223"/>
  <sheetViews>
    <sheetView topLeftCell="F166" workbookViewId="0">
      <selection activeCell="N13" sqref="N13"/>
    </sheetView>
  </sheetViews>
  <sheetFormatPr defaultColWidth="8.7265625" defaultRowHeight="14.5" x14ac:dyDescent="0.35"/>
  <cols>
    <col min="1" max="1" width="10" style="113" customWidth="1"/>
    <col min="2" max="2" width="7.1796875" style="628" customWidth="1"/>
    <col min="3" max="3" width="10.26953125" style="102" customWidth="1"/>
    <col min="4" max="4" width="11.453125" style="102" customWidth="1"/>
    <col min="5" max="5" width="17.54296875" style="102" customWidth="1"/>
    <col min="6" max="6" width="9" style="628" bestFit="1" customWidth="1"/>
    <col min="7" max="7" width="19.453125" style="102" customWidth="1"/>
    <col min="8" max="8" width="11.81640625" style="102" customWidth="1"/>
    <col min="9" max="9" width="11.7265625" style="628" bestFit="1" customWidth="1"/>
    <col min="10" max="10" width="24" style="628" customWidth="1"/>
    <col min="11" max="11" width="12.26953125" style="102" customWidth="1"/>
    <col min="12" max="12" width="15.81640625" style="102" customWidth="1"/>
    <col min="13" max="13" width="16.26953125" style="102" customWidth="1"/>
    <col min="14" max="14" width="15.81640625" style="102" customWidth="1"/>
    <col min="15" max="15" width="24.54296875" style="102" customWidth="1"/>
    <col min="16" max="16" width="23.1796875" style="102" customWidth="1"/>
    <col min="17" max="17" width="21.1796875" style="102" bestFit="1" customWidth="1"/>
    <col min="18" max="18" width="15.54296875" style="102" customWidth="1"/>
    <col min="19" max="19" width="13.453125" style="102" customWidth="1"/>
    <col min="20" max="20" width="18.7265625" style="102" customWidth="1"/>
    <col min="21" max="21" width="6.1796875" style="102" customWidth="1"/>
    <col min="22" max="22" width="18.7265625" style="102" customWidth="1"/>
    <col min="23" max="23" width="12.81640625" style="102" bestFit="1" customWidth="1"/>
    <col min="24" max="24" width="15.1796875" style="102" bestFit="1" customWidth="1"/>
    <col min="25" max="25" width="15.1796875" style="102" customWidth="1"/>
    <col min="26" max="26" width="15.7265625" style="102" customWidth="1"/>
    <col min="27" max="16384" width="8.7265625" style="102"/>
  </cols>
  <sheetData>
    <row r="1" spans="1:24" ht="27.75" customHeight="1" thickBot="1" x14ac:dyDescent="0.4">
      <c r="A1" s="958" t="s">
        <v>0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60"/>
    </row>
    <row r="2" spans="1:24" ht="23" thickBot="1" x14ac:dyDescent="0.4">
      <c r="A2" s="627"/>
      <c r="B2" s="627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P2" s="627"/>
      <c r="Q2" s="627"/>
      <c r="R2" s="627"/>
      <c r="S2" s="627"/>
      <c r="T2" s="627"/>
      <c r="U2" s="627"/>
      <c r="V2" s="627"/>
      <c r="W2" s="627"/>
      <c r="X2" s="627"/>
    </row>
    <row r="3" spans="1:24" ht="25.5" customHeight="1" thickBot="1" x14ac:dyDescent="0.4">
      <c r="A3" s="816" t="s">
        <v>436</v>
      </c>
      <c r="B3" s="817"/>
      <c r="C3" s="817"/>
      <c r="D3" s="817"/>
      <c r="E3" s="817"/>
      <c r="F3" s="817"/>
      <c r="G3" s="817"/>
      <c r="H3" s="817"/>
      <c r="I3" s="817"/>
      <c r="J3" s="817"/>
      <c r="K3" s="817"/>
      <c r="L3" s="817"/>
      <c r="M3" s="817"/>
      <c r="N3" s="817"/>
      <c r="O3" s="817"/>
      <c r="P3" s="817"/>
      <c r="Q3" s="817"/>
      <c r="R3" s="817"/>
      <c r="S3" s="817"/>
      <c r="T3" s="870"/>
      <c r="U3" s="381"/>
      <c r="V3" s="104"/>
      <c r="W3" s="104"/>
      <c r="X3" s="104"/>
    </row>
    <row r="4" spans="1:24" ht="17.5" x14ac:dyDescent="0.35">
      <c r="A4" s="10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</row>
    <row r="5" spans="1:24" ht="28" thickBot="1" x14ac:dyDescent="0.4">
      <c r="A5" s="102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</row>
    <row r="6" spans="1:24" ht="26.25" customHeight="1" thickBot="1" x14ac:dyDescent="0.4">
      <c r="A6" s="1046" t="s">
        <v>233</v>
      </c>
      <c r="B6" s="1047"/>
      <c r="C6" s="1047"/>
      <c r="D6" s="1048"/>
      <c r="E6" s="1049" t="s">
        <v>383</v>
      </c>
      <c r="F6" s="1050"/>
      <c r="G6" s="1050"/>
      <c r="H6" s="1050"/>
      <c r="I6" s="1050"/>
      <c r="J6" s="1051"/>
      <c r="L6" s="809" t="s">
        <v>4</v>
      </c>
      <c r="M6" s="810"/>
      <c r="N6" s="810"/>
      <c r="O6" s="1064"/>
      <c r="P6" s="1065"/>
      <c r="Q6" s="1065"/>
      <c r="R6" s="1065"/>
      <c r="S6" s="1065"/>
      <c r="T6" s="1066"/>
      <c r="U6" s="380"/>
      <c r="V6" s="379"/>
      <c r="W6" s="379"/>
      <c r="X6" s="379"/>
    </row>
    <row r="7" spans="1:24" ht="15" thickBot="1" x14ac:dyDescent="0.4"/>
    <row r="8" spans="1:24" ht="26.25" customHeight="1" thickBot="1" x14ac:dyDescent="0.4">
      <c r="A8" s="830" t="s">
        <v>437</v>
      </c>
      <c r="B8" s="1093"/>
      <c r="C8" s="1093"/>
      <c r="D8" s="1093"/>
      <c r="E8" s="1093"/>
      <c r="F8" s="1093"/>
      <c r="G8" s="1093"/>
      <c r="H8" s="1093"/>
      <c r="I8" s="1093"/>
      <c r="J8" s="1093"/>
      <c r="K8" s="1093"/>
      <c r="L8" s="1093"/>
      <c r="M8" s="1093"/>
      <c r="N8" s="1093"/>
      <c r="O8" s="1093"/>
      <c r="P8" s="1093"/>
      <c r="Q8" s="1093"/>
      <c r="R8" s="1093"/>
      <c r="S8" s="1093"/>
      <c r="T8" s="831"/>
    </row>
    <row r="9" spans="1:24" ht="12.75" customHeight="1" thickBot="1" x14ac:dyDescent="0.4">
      <c r="A9" s="193"/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</row>
    <row r="10" spans="1:24" ht="17.5" x14ac:dyDescent="0.35">
      <c r="A10" s="1081" t="s">
        <v>438</v>
      </c>
      <c r="B10" s="1082"/>
      <c r="C10" s="1082"/>
      <c r="D10" s="1083"/>
      <c r="E10" s="1087">
        <f>N32+N51+N70+N89+N108+N127+N146+N165+N184+N203+N222</f>
        <v>0</v>
      </c>
      <c r="F10" s="1088"/>
      <c r="G10" s="1088"/>
      <c r="H10" s="1089"/>
      <c r="I10" s="102"/>
      <c r="J10" s="1099" t="s">
        <v>439</v>
      </c>
      <c r="K10" s="1101"/>
      <c r="L10" s="1101"/>
      <c r="M10" s="1101"/>
      <c r="N10" s="1101"/>
      <c r="O10" s="1042">
        <f>O32+O51+O70+O89+O108+O127+O146+O165+O184+O203+O222</f>
        <v>0</v>
      </c>
      <c r="P10" s="1043"/>
      <c r="Q10" s="193"/>
      <c r="R10" s="193"/>
      <c r="S10" s="193"/>
      <c r="T10" s="193"/>
    </row>
    <row r="11" spans="1:24" ht="15" thickBot="1" x14ac:dyDescent="0.4">
      <c r="A11" s="1084"/>
      <c r="B11" s="1085"/>
      <c r="C11" s="1085"/>
      <c r="D11" s="1086"/>
      <c r="E11" s="1090"/>
      <c r="F11" s="1091"/>
      <c r="G11" s="1091"/>
      <c r="H11" s="1092"/>
      <c r="I11" s="102"/>
      <c r="J11" s="1105" t="s">
        <v>387</v>
      </c>
      <c r="K11" s="1106"/>
      <c r="L11" s="1106"/>
      <c r="M11" s="1106"/>
      <c r="N11" s="1106"/>
      <c r="O11" s="1044"/>
      <c r="P11" s="1045"/>
    </row>
    <row r="12" spans="1:24" ht="15" thickBot="1" x14ac:dyDescent="0.4">
      <c r="A12" s="194"/>
      <c r="B12" s="195"/>
      <c r="C12" s="195"/>
      <c r="D12" s="195"/>
      <c r="E12" s="196"/>
      <c r="F12" s="196"/>
      <c r="G12" s="196"/>
      <c r="H12" s="196"/>
      <c r="I12" s="102"/>
      <c r="J12" s="197"/>
      <c r="K12" s="197"/>
      <c r="L12" s="197"/>
      <c r="M12" s="197"/>
      <c r="N12" s="197"/>
      <c r="O12" s="166"/>
      <c r="P12" s="166"/>
    </row>
    <row r="13" spans="1:24" ht="15" thickBot="1" x14ac:dyDescent="0.4">
      <c r="A13" s="1096" t="s">
        <v>431</v>
      </c>
      <c r="B13" s="1097"/>
      <c r="C13" s="1097"/>
      <c r="D13" s="1098"/>
      <c r="E13" s="1073">
        <f>F32+F51+F70+F89+F108+F127+F146+F165+F184+F203+F222</f>
        <v>0</v>
      </c>
      <c r="F13" s="1074"/>
      <c r="G13" s="1074"/>
      <c r="H13" s="1075"/>
      <c r="I13" s="102"/>
      <c r="J13" s="1096" t="s">
        <v>626</v>
      </c>
      <c r="K13" s="1097"/>
      <c r="L13" s="1097"/>
      <c r="M13" s="1098"/>
      <c r="N13" s="656">
        <f>K51+K70+K89+K108+K127+K146+K165+K184+K203+K222+K32</f>
        <v>0</v>
      </c>
      <c r="O13" s="166"/>
      <c r="P13" s="166"/>
    </row>
    <row r="14" spans="1:24" ht="15" thickBot="1" x14ac:dyDescent="0.4">
      <c r="A14" s="194"/>
      <c r="B14" s="195"/>
      <c r="C14" s="195"/>
      <c r="D14" s="195"/>
      <c r="E14" s="196"/>
      <c r="F14" s="196"/>
      <c r="G14" s="196"/>
      <c r="H14" s="196"/>
      <c r="I14" s="102"/>
      <c r="J14" s="197"/>
      <c r="K14" s="197"/>
      <c r="L14" s="197"/>
      <c r="M14" s="197"/>
      <c r="N14" s="197"/>
      <c r="O14" s="166"/>
      <c r="P14" s="166"/>
    </row>
    <row r="15" spans="1:24" ht="31.5" customHeight="1" thickBot="1" x14ac:dyDescent="0.4">
      <c r="A15" s="629"/>
      <c r="B15" s="630"/>
      <c r="C15" s="631"/>
      <c r="D15" s="631"/>
      <c r="E15" s="631"/>
      <c r="F15" s="630"/>
      <c r="G15" s="631"/>
      <c r="H15" s="631"/>
      <c r="I15" s="630"/>
      <c r="J15" s="630"/>
      <c r="K15" s="631"/>
      <c r="L15" s="631"/>
      <c r="M15" s="631"/>
      <c r="N15" s="631"/>
      <c r="O15" s="631"/>
      <c r="P15" s="631"/>
      <c r="Q15" s="631"/>
      <c r="R15" s="631"/>
      <c r="S15" s="631"/>
      <c r="T15" s="631"/>
      <c r="U15" s="632"/>
    </row>
    <row r="16" spans="1:24" ht="32.25" customHeight="1" thickBot="1" x14ac:dyDescent="0.4">
      <c r="A16" s="178" t="s">
        <v>9</v>
      </c>
      <c r="B16" s="1023" t="s">
        <v>59</v>
      </c>
      <c r="C16" s="1024"/>
      <c r="E16" s="1094" t="s">
        <v>389</v>
      </c>
      <c r="F16" s="1095"/>
      <c r="G16" s="1027">
        <f>VLOOKUP(B16,'sub_Urbano.Piano inv. forn'!$D$88:$H$107,3,FALSE)</f>
        <v>0</v>
      </c>
      <c r="H16" s="1028"/>
      <c r="I16" s="102"/>
      <c r="J16" s="1094" t="s">
        <v>390</v>
      </c>
      <c r="K16" s="1095"/>
      <c r="L16" s="1027">
        <f>VLOOKUP(B16,'sub_Urbano.Piano inv. forn'!$D$88:$H$107,4,FALSE)</f>
        <v>0</v>
      </c>
      <c r="M16" s="1028"/>
      <c r="O16" s="183" t="s">
        <v>391</v>
      </c>
      <c r="P16" s="633"/>
      <c r="R16" s="184" t="s">
        <v>392</v>
      </c>
      <c r="S16" s="1029"/>
      <c r="T16" s="1030"/>
      <c r="U16" s="634"/>
    </row>
    <row r="17" spans="1:22" ht="13.5" customHeight="1" thickBot="1" x14ac:dyDescent="0.4">
      <c r="A17" s="157"/>
      <c r="B17" s="114"/>
      <c r="C17" s="114"/>
      <c r="E17" s="115"/>
      <c r="F17" s="115"/>
      <c r="G17" s="116"/>
      <c r="H17" s="116"/>
      <c r="I17" s="102"/>
      <c r="J17" s="115"/>
      <c r="K17" s="115"/>
      <c r="L17" s="116"/>
      <c r="M17" s="116"/>
      <c r="O17" s="117"/>
      <c r="R17" s="113"/>
      <c r="S17" s="605"/>
      <c r="U17" s="158"/>
      <c r="V17" s="605"/>
    </row>
    <row r="18" spans="1:22" ht="33.75" customHeight="1" thickBot="1" x14ac:dyDescent="0.4">
      <c r="A18" s="1076" t="s">
        <v>393</v>
      </c>
      <c r="B18" s="1077"/>
      <c r="C18" s="1077"/>
      <c r="D18" s="1078"/>
      <c r="E18" s="1034">
        <f>VLOOKUP(B16,'sub_Urbano.Piano inv. forn'!$D$88:$V$107,17,FALSE)</f>
        <v>0</v>
      </c>
      <c r="F18" s="1035"/>
      <c r="G18" s="1035"/>
      <c r="H18" s="1036"/>
      <c r="I18" s="102"/>
      <c r="J18" s="1079" t="s">
        <v>394</v>
      </c>
      <c r="K18" s="1080"/>
      <c r="L18" s="1034">
        <f>VLOOKUP(B16,'sub_Urbano.Piano inv. forn'!$D$88:$V$107,19,FALSE)</f>
        <v>0</v>
      </c>
      <c r="M18" s="1036"/>
      <c r="N18" s="141"/>
      <c r="O18" s="184" t="s">
        <v>395</v>
      </c>
      <c r="P18" s="163">
        <f>L18+E18</f>
        <v>0</v>
      </c>
      <c r="R18" s="184" t="s">
        <v>396</v>
      </c>
      <c r="S18" s="1029"/>
      <c r="T18" s="1030"/>
      <c r="U18" s="158"/>
      <c r="V18" s="605"/>
    </row>
    <row r="19" spans="1:22" ht="21.75" customHeight="1" thickBot="1" x14ac:dyDescent="0.4">
      <c r="A19" s="164"/>
      <c r="B19" s="165"/>
      <c r="C19" s="165"/>
      <c r="D19" s="165"/>
      <c r="E19" s="166"/>
      <c r="F19" s="166"/>
      <c r="G19" s="166"/>
      <c r="H19" s="166"/>
      <c r="I19" s="102"/>
      <c r="J19" s="115"/>
      <c r="K19" s="115"/>
      <c r="L19" s="166"/>
      <c r="M19" s="166"/>
      <c r="N19" s="141"/>
      <c r="O19" s="113"/>
      <c r="P19" s="141"/>
      <c r="R19" s="113"/>
      <c r="S19" s="114"/>
      <c r="T19" s="114"/>
      <c r="U19" s="158"/>
      <c r="V19" s="605"/>
    </row>
    <row r="20" spans="1:22" s="195" customFormat="1" ht="72" customHeight="1" x14ac:dyDescent="0.35">
      <c r="A20" s="1099" t="s">
        <v>397</v>
      </c>
      <c r="B20" s="1101" t="s">
        <v>398</v>
      </c>
      <c r="C20" s="1101" t="s">
        <v>399</v>
      </c>
      <c r="D20" s="180" t="s">
        <v>400</v>
      </c>
      <c r="E20" s="626" t="s">
        <v>401</v>
      </c>
      <c r="F20" s="180" t="s">
        <v>402</v>
      </c>
      <c r="G20" s="180" t="s">
        <v>403</v>
      </c>
      <c r="H20" s="181" t="s">
        <v>347</v>
      </c>
      <c r="I20" s="181" t="s">
        <v>404</v>
      </c>
      <c r="J20" s="181" t="s">
        <v>405</v>
      </c>
      <c r="K20" s="181" t="s">
        <v>406</v>
      </c>
      <c r="L20" s="181" t="s">
        <v>407</v>
      </c>
      <c r="M20" s="181" t="s">
        <v>408</v>
      </c>
      <c r="N20" s="181" t="s">
        <v>409</v>
      </c>
      <c r="O20" s="181" t="s">
        <v>410</v>
      </c>
      <c r="P20" s="181" t="s">
        <v>411</v>
      </c>
      <c r="Q20" s="181" t="s">
        <v>412</v>
      </c>
      <c r="R20" s="181" t="s">
        <v>413</v>
      </c>
      <c r="S20" s="181" t="s">
        <v>414</v>
      </c>
      <c r="T20" s="1107" t="s">
        <v>415</v>
      </c>
      <c r="U20" s="635"/>
    </row>
    <row r="21" spans="1:22" s="195" customFormat="1" ht="28.5" customHeight="1" thickBot="1" x14ac:dyDescent="0.4">
      <c r="A21" s="1100"/>
      <c r="B21" s="1102"/>
      <c r="C21" s="1102"/>
      <c r="D21" s="182" t="s">
        <v>416</v>
      </c>
      <c r="E21" s="182" t="s">
        <v>417</v>
      </c>
      <c r="F21" s="182" t="s">
        <v>418</v>
      </c>
      <c r="G21" s="182" t="s">
        <v>418</v>
      </c>
      <c r="H21" s="182" t="s">
        <v>58</v>
      </c>
      <c r="I21" s="182" t="s">
        <v>419</v>
      </c>
      <c r="J21" s="182" t="s">
        <v>420</v>
      </c>
      <c r="K21" s="182" t="s">
        <v>421</v>
      </c>
      <c r="L21" s="182" t="s">
        <v>422</v>
      </c>
      <c r="M21" s="182" t="s">
        <v>421</v>
      </c>
      <c r="N21" s="182" t="s">
        <v>423</v>
      </c>
      <c r="O21" s="182" t="s">
        <v>387</v>
      </c>
      <c r="P21" s="182" t="s">
        <v>424</v>
      </c>
      <c r="Q21" s="182" t="s">
        <v>425</v>
      </c>
      <c r="R21" s="182" t="s">
        <v>426</v>
      </c>
      <c r="S21" s="182" t="s">
        <v>426</v>
      </c>
      <c r="T21" s="1108"/>
      <c r="U21" s="635"/>
    </row>
    <row r="22" spans="1:22" ht="15" customHeight="1" x14ac:dyDescent="0.35">
      <c r="A22" s="1103" t="str">
        <f>B16</f>
        <v>suburb.e.1</v>
      </c>
      <c r="B22" s="172">
        <v>1</v>
      </c>
      <c r="C22" s="213"/>
      <c r="D22" s="125"/>
      <c r="E22" s="125"/>
      <c r="F22" s="213"/>
      <c r="G22" s="637"/>
      <c r="H22" s="127"/>
      <c r="I22" s="492"/>
      <c r="J22" s="638"/>
      <c r="K22" s="639"/>
      <c r="L22" s="492"/>
      <c r="M22" s="639"/>
      <c r="N22" s="179"/>
      <c r="O22" s="179"/>
      <c r="P22" s="492"/>
      <c r="Q22" s="492"/>
      <c r="R22" s="492"/>
      <c r="S22" s="492"/>
      <c r="T22" s="640"/>
      <c r="U22" s="634"/>
    </row>
    <row r="23" spans="1:22" x14ac:dyDescent="0.35">
      <c r="A23" s="1103"/>
      <c r="B23" s="173">
        <v>2</v>
      </c>
      <c r="C23" s="122"/>
      <c r="D23" s="112"/>
      <c r="E23" s="112"/>
      <c r="F23" s="122"/>
      <c r="G23" s="641"/>
      <c r="H23" s="122"/>
      <c r="I23" s="493"/>
      <c r="J23" s="642"/>
      <c r="K23" s="643"/>
      <c r="L23" s="493"/>
      <c r="M23" s="643"/>
      <c r="N23" s="170"/>
      <c r="O23" s="170"/>
      <c r="P23" s="493"/>
      <c r="Q23" s="493" t="s">
        <v>427</v>
      </c>
      <c r="R23" s="493"/>
      <c r="S23" s="493"/>
      <c r="T23" s="644"/>
      <c r="U23" s="634"/>
    </row>
    <row r="24" spans="1:22" x14ac:dyDescent="0.35">
      <c r="A24" s="1103"/>
      <c r="B24" s="173">
        <v>3</v>
      </c>
      <c r="C24" s="122"/>
      <c r="D24" s="112"/>
      <c r="E24" s="112"/>
      <c r="F24" s="122"/>
      <c r="G24" s="641"/>
      <c r="H24" s="122"/>
      <c r="I24" s="493"/>
      <c r="J24" s="642"/>
      <c r="K24" s="643"/>
      <c r="L24" s="493"/>
      <c r="M24" s="643"/>
      <c r="N24" s="170"/>
      <c r="O24" s="170"/>
      <c r="P24" s="493"/>
      <c r="Q24" s="493"/>
      <c r="R24" s="493"/>
      <c r="S24" s="493"/>
      <c r="T24" s="644"/>
      <c r="U24" s="634"/>
    </row>
    <row r="25" spans="1:22" x14ac:dyDescent="0.35">
      <c r="A25" s="1103"/>
      <c r="B25" s="173">
        <v>4</v>
      </c>
      <c r="C25" s="122"/>
      <c r="D25" s="112"/>
      <c r="E25" s="112"/>
      <c r="F25" s="122"/>
      <c r="G25" s="641"/>
      <c r="H25" s="122"/>
      <c r="I25" s="493"/>
      <c r="J25" s="642"/>
      <c r="K25" s="643"/>
      <c r="L25" s="493"/>
      <c r="M25" s="643"/>
      <c r="N25" s="170"/>
      <c r="O25" s="170"/>
      <c r="P25" s="493"/>
      <c r="Q25" s="493"/>
      <c r="R25" s="493"/>
      <c r="S25" s="493"/>
      <c r="T25" s="644"/>
      <c r="U25" s="634"/>
    </row>
    <row r="26" spans="1:22" x14ac:dyDescent="0.35">
      <c r="A26" s="1103"/>
      <c r="B26" s="173">
        <v>5</v>
      </c>
      <c r="C26" s="122"/>
      <c r="D26" s="112"/>
      <c r="E26" s="112"/>
      <c r="F26" s="122"/>
      <c r="G26" s="641"/>
      <c r="H26" s="122"/>
      <c r="I26" s="493"/>
      <c r="J26" s="642"/>
      <c r="K26" s="643"/>
      <c r="L26" s="493"/>
      <c r="M26" s="643"/>
      <c r="N26" s="170"/>
      <c r="O26" s="170"/>
      <c r="P26" s="493"/>
      <c r="Q26" s="493"/>
      <c r="R26" s="493"/>
      <c r="S26" s="493"/>
      <c r="T26" s="644"/>
      <c r="U26" s="634"/>
    </row>
    <row r="27" spans="1:22" x14ac:dyDescent="0.35">
      <c r="A27" s="1103"/>
      <c r="B27" s="173">
        <v>6</v>
      </c>
      <c r="C27" s="122"/>
      <c r="D27" s="112"/>
      <c r="E27" s="112"/>
      <c r="F27" s="122"/>
      <c r="G27" s="641"/>
      <c r="H27" s="122"/>
      <c r="I27" s="493"/>
      <c r="J27" s="642"/>
      <c r="K27" s="643"/>
      <c r="L27" s="493"/>
      <c r="M27" s="643"/>
      <c r="N27" s="170"/>
      <c r="O27" s="170"/>
      <c r="P27" s="493"/>
      <c r="Q27" s="493"/>
      <c r="R27" s="493"/>
      <c r="S27" s="493"/>
      <c r="T27" s="644"/>
      <c r="U27" s="634"/>
    </row>
    <row r="28" spans="1:22" x14ac:dyDescent="0.35">
      <c r="A28" s="1103"/>
      <c r="B28" s="173">
        <v>7</v>
      </c>
      <c r="C28" s="122"/>
      <c r="D28" s="112"/>
      <c r="E28" s="112"/>
      <c r="F28" s="122"/>
      <c r="G28" s="641"/>
      <c r="H28" s="122"/>
      <c r="I28" s="493"/>
      <c r="J28" s="642"/>
      <c r="K28" s="643"/>
      <c r="L28" s="493"/>
      <c r="M28" s="643"/>
      <c r="N28" s="170"/>
      <c r="O28" s="170"/>
      <c r="P28" s="493"/>
      <c r="Q28" s="493"/>
      <c r="R28" s="493"/>
      <c r="S28" s="493"/>
      <c r="T28" s="644"/>
      <c r="U28" s="634"/>
    </row>
    <row r="29" spans="1:22" x14ac:dyDescent="0.35">
      <c r="A29" s="1103"/>
      <c r="B29" s="173">
        <v>8</v>
      </c>
      <c r="C29" s="122"/>
      <c r="D29" s="112"/>
      <c r="E29" s="112"/>
      <c r="F29" s="122"/>
      <c r="G29" s="641"/>
      <c r="H29" s="122"/>
      <c r="I29" s="493"/>
      <c r="J29" s="642"/>
      <c r="K29" s="643"/>
      <c r="L29" s="493"/>
      <c r="M29" s="643"/>
      <c r="N29" s="170"/>
      <c r="O29" s="170"/>
      <c r="P29" s="493"/>
      <c r="Q29" s="493"/>
      <c r="R29" s="493"/>
      <c r="S29" s="493"/>
      <c r="T29" s="644"/>
      <c r="U29" s="634"/>
    </row>
    <row r="30" spans="1:22" x14ac:dyDescent="0.35">
      <c r="A30" s="1103"/>
      <c r="B30" s="173">
        <v>9</v>
      </c>
      <c r="C30" s="122"/>
      <c r="D30" s="112"/>
      <c r="E30" s="112"/>
      <c r="F30" s="122"/>
      <c r="G30" s="641"/>
      <c r="H30" s="122"/>
      <c r="I30" s="493"/>
      <c r="J30" s="642"/>
      <c r="K30" s="643"/>
      <c r="L30" s="493"/>
      <c r="M30" s="643"/>
      <c r="N30" s="170"/>
      <c r="O30" s="170"/>
      <c r="P30" s="493"/>
      <c r="Q30" s="493"/>
      <c r="R30" s="493"/>
      <c r="S30" s="493"/>
      <c r="T30" s="644"/>
      <c r="U30" s="634"/>
    </row>
    <row r="31" spans="1:22" ht="15" thickBot="1" x14ac:dyDescent="0.4">
      <c r="A31" s="1104"/>
      <c r="B31" s="174">
        <v>10</v>
      </c>
      <c r="C31" s="151"/>
      <c r="D31" s="149"/>
      <c r="E31" s="149"/>
      <c r="F31" s="151"/>
      <c r="G31" s="645"/>
      <c r="H31" s="151"/>
      <c r="I31" s="494"/>
      <c r="J31" s="646"/>
      <c r="K31" s="647"/>
      <c r="L31" s="494"/>
      <c r="M31" s="647"/>
      <c r="N31" s="171"/>
      <c r="O31" s="171"/>
      <c r="P31" s="494"/>
      <c r="Q31" s="494"/>
      <c r="R31" s="494"/>
      <c r="S31" s="494"/>
      <c r="T31" s="648"/>
      <c r="U31" s="634"/>
    </row>
    <row r="32" spans="1:22" ht="29.5" thickBot="1" x14ac:dyDescent="0.4">
      <c r="A32" s="157"/>
      <c r="B32" s="113"/>
      <c r="C32" s="113"/>
      <c r="D32" s="113"/>
      <c r="E32" s="551" t="s">
        <v>388</v>
      </c>
      <c r="F32" s="552">
        <f>COUNTA(F22:F31)</f>
        <v>0</v>
      </c>
      <c r="G32" s="553">
        <f>COUNTA(G22:G31)</f>
        <v>0</v>
      </c>
      <c r="H32" s="649"/>
      <c r="I32" s="649"/>
      <c r="J32" s="597" t="s">
        <v>627</v>
      </c>
      <c r="K32" s="599">
        <f>COUNTIF(K22:K31,"&lt;=31/12/2024")</f>
        <v>0</v>
      </c>
      <c r="L32" s="649"/>
      <c r="M32" s="155" t="s">
        <v>428</v>
      </c>
      <c r="N32" s="168">
        <f>SUM(N22:N31)</f>
        <v>0</v>
      </c>
      <c r="O32" s="169">
        <f>SUM(O22:O31)</f>
        <v>0</v>
      </c>
      <c r="P32" s="113"/>
      <c r="R32" s="113"/>
      <c r="S32" s="113"/>
      <c r="T32" s="650"/>
      <c r="U32" s="651"/>
      <c r="V32" s="650"/>
    </row>
    <row r="33" spans="1:21" ht="15" thickBot="1" x14ac:dyDescent="0.4">
      <c r="A33" s="652"/>
      <c r="B33" s="653"/>
      <c r="C33" s="459"/>
      <c r="D33" s="459"/>
      <c r="E33" s="459"/>
      <c r="F33" s="653"/>
      <c r="G33" s="459"/>
      <c r="H33" s="459"/>
      <c r="I33" s="653"/>
      <c r="J33" s="653"/>
      <c r="K33" s="459"/>
      <c r="L33" s="459"/>
      <c r="M33" s="459"/>
      <c r="N33" s="459"/>
      <c r="O33" s="459"/>
      <c r="P33" s="459"/>
      <c r="Q33" s="459"/>
      <c r="R33" s="459"/>
      <c r="S33" s="654"/>
      <c r="T33" s="459"/>
      <c r="U33" s="655"/>
    </row>
    <row r="34" spans="1:21" ht="15" thickBot="1" x14ac:dyDescent="0.4">
      <c r="A34" s="629"/>
      <c r="B34" s="630"/>
      <c r="C34" s="631"/>
      <c r="D34" s="631"/>
      <c r="E34" s="631"/>
      <c r="F34" s="630"/>
      <c r="G34" s="631"/>
      <c r="H34" s="631"/>
      <c r="I34" s="630"/>
      <c r="J34" s="630"/>
      <c r="K34" s="631"/>
      <c r="L34" s="631"/>
      <c r="M34" s="631"/>
      <c r="N34" s="631"/>
      <c r="O34" s="631"/>
      <c r="P34" s="631"/>
      <c r="Q34" s="631"/>
      <c r="R34" s="631"/>
      <c r="S34" s="631"/>
      <c r="T34" s="631"/>
      <c r="U34" s="632"/>
    </row>
    <row r="35" spans="1:21" ht="27.5" thickBot="1" x14ac:dyDescent="0.4">
      <c r="A35" s="178" t="s">
        <v>9</v>
      </c>
      <c r="B35" s="1023" t="s">
        <v>59</v>
      </c>
      <c r="C35" s="1024"/>
      <c r="E35" s="1094" t="s">
        <v>389</v>
      </c>
      <c r="F35" s="1095"/>
      <c r="G35" s="1027">
        <f>VLOOKUP(B35,'sub_Urbano.Piano inv. forn'!$D$88:$H$107,3,FALSE)</f>
        <v>0</v>
      </c>
      <c r="H35" s="1028"/>
      <c r="I35" s="102"/>
      <c r="J35" s="1094" t="s">
        <v>390</v>
      </c>
      <c r="K35" s="1095"/>
      <c r="L35" s="1027">
        <f>VLOOKUP(B35,'sub_Urbano.Piano inv. forn'!$D$88:$H$107,4,FALSE)</f>
        <v>0</v>
      </c>
      <c r="M35" s="1028"/>
      <c r="O35" s="183" t="s">
        <v>391</v>
      </c>
      <c r="P35" s="633"/>
      <c r="R35" s="184" t="s">
        <v>392</v>
      </c>
      <c r="S35" s="1029"/>
      <c r="T35" s="1030"/>
      <c r="U35" s="634"/>
    </row>
    <row r="36" spans="1:21" ht="15" thickBot="1" x14ac:dyDescent="0.4">
      <c r="A36" s="157"/>
      <c r="B36" s="114"/>
      <c r="C36" s="114"/>
      <c r="E36" s="115"/>
      <c r="F36" s="115"/>
      <c r="G36" s="116"/>
      <c r="H36" s="116"/>
      <c r="I36" s="102"/>
      <c r="J36" s="115"/>
      <c r="K36" s="115"/>
      <c r="L36" s="116"/>
      <c r="M36" s="116"/>
      <c r="O36" s="117"/>
      <c r="R36" s="113"/>
      <c r="S36" s="605"/>
      <c r="U36" s="158"/>
    </row>
    <row r="37" spans="1:21" ht="31.5" customHeight="1" thickBot="1" x14ac:dyDescent="0.4">
      <c r="A37" s="1076" t="s">
        <v>393</v>
      </c>
      <c r="B37" s="1077"/>
      <c r="C37" s="1077"/>
      <c r="D37" s="1078"/>
      <c r="E37" s="1034">
        <f>VLOOKUP(B35,'sub_Urbano.Piano inv. forn'!$D$88:$V$107,17,FALSE)</f>
        <v>0</v>
      </c>
      <c r="F37" s="1035"/>
      <c r="G37" s="1035"/>
      <c r="H37" s="1036"/>
      <c r="I37" s="102"/>
      <c r="J37" s="1079" t="s">
        <v>394</v>
      </c>
      <c r="K37" s="1080"/>
      <c r="L37" s="1034">
        <f>VLOOKUP(B35,'sub_Urbano.Piano inv. forn'!$D$88:$V$107,19,FALSE)</f>
        <v>0</v>
      </c>
      <c r="M37" s="1036"/>
      <c r="N37" s="141"/>
      <c r="O37" s="184" t="s">
        <v>395</v>
      </c>
      <c r="P37" s="163">
        <f>L37+E37</f>
        <v>0</v>
      </c>
      <c r="R37" s="184" t="s">
        <v>396</v>
      </c>
      <c r="S37" s="1029"/>
      <c r="T37" s="1030"/>
      <c r="U37" s="158"/>
    </row>
    <row r="38" spans="1:21" ht="15" thickBot="1" x14ac:dyDescent="0.4">
      <c r="A38" s="164"/>
      <c r="B38" s="165"/>
      <c r="C38" s="165"/>
      <c r="D38" s="165"/>
      <c r="E38" s="166"/>
      <c r="F38" s="166"/>
      <c r="G38" s="166"/>
      <c r="H38" s="166"/>
      <c r="I38" s="102"/>
      <c r="J38" s="115"/>
      <c r="K38" s="115"/>
      <c r="L38" s="166"/>
      <c r="M38" s="166"/>
      <c r="N38" s="141"/>
      <c r="O38" s="113"/>
      <c r="P38" s="141"/>
      <c r="R38" s="113"/>
      <c r="S38" s="114"/>
      <c r="T38" s="114"/>
      <c r="U38" s="634"/>
    </row>
    <row r="39" spans="1:21" ht="59.25" customHeight="1" x14ac:dyDescent="0.35">
      <c r="A39" s="1099" t="s">
        <v>397</v>
      </c>
      <c r="B39" s="1101" t="s">
        <v>398</v>
      </c>
      <c r="C39" s="1101" t="s">
        <v>399</v>
      </c>
      <c r="D39" s="180" t="s">
        <v>400</v>
      </c>
      <c r="E39" s="626" t="s">
        <v>401</v>
      </c>
      <c r="F39" s="180" t="s">
        <v>402</v>
      </c>
      <c r="G39" s="180" t="s">
        <v>403</v>
      </c>
      <c r="H39" s="181" t="s">
        <v>347</v>
      </c>
      <c r="I39" s="181" t="s">
        <v>404</v>
      </c>
      <c r="J39" s="181" t="s">
        <v>405</v>
      </c>
      <c r="K39" s="181" t="s">
        <v>406</v>
      </c>
      <c r="L39" s="181" t="s">
        <v>407</v>
      </c>
      <c r="M39" s="181" t="s">
        <v>408</v>
      </c>
      <c r="N39" s="181" t="s">
        <v>409</v>
      </c>
      <c r="O39" s="181" t="s">
        <v>410</v>
      </c>
      <c r="P39" s="181" t="s">
        <v>411</v>
      </c>
      <c r="Q39" s="181" t="s">
        <v>412</v>
      </c>
      <c r="R39" s="181" t="s">
        <v>413</v>
      </c>
      <c r="S39" s="181" t="s">
        <v>414</v>
      </c>
      <c r="T39" s="1107" t="s">
        <v>415</v>
      </c>
      <c r="U39" s="635"/>
    </row>
    <row r="40" spans="1:21" ht="29.25" customHeight="1" thickBot="1" x14ac:dyDescent="0.4">
      <c r="A40" s="1100"/>
      <c r="B40" s="1102"/>
      <c r="C40" s="1102"/>
      <c r="D40" s="182" t="s">
        <v>416</v>
      </c>
      <c r="E40" s="182" t="s">
        <v>417</v>
      </c>
      <c r="F40" s="182" t="s">
        <v>418</v>
      </c>
      <c r="G40" s="182" t="s">
        <v>418</v>
      </c>
      <c r="H40" s="182" t="s">
        <v>58</v>
      </c>
      <c r="I40" s="182" t="s">
        <v>419</v>
      </c>
      <c r="J40" s="182" t="s">
        <v>420</v>
      </c>
      <c r="K40" s="182" t="s">
        <v>421</v>
      </c>
      <c r="L40" s="182" t="s">
        <v>422</v>
      </c>
      <c r="M40" s="182" t="s">
        <v>421</v>
      </c>
      <c r="N40" s="182" t="s">
        <v>423</v>
      </c>
      <c r="O40" s="182" t="s">
        <v>387</v>
      </c>
      <c r="P40" s="182" t="s">
        <v>424</v>
      </c>
      <c r="Q40" s="182" t="s">
        <v>425</v>
      </c>
      <c r="R40" s="182" t="s">
        <v>426</v>
      </c>
      <c r="S40" s="182" t="s">
        <v>426</v>
      </c>
      <c r="T40" s="1108"/>
      <c r="U40" s="635"/>
    </row>
    <row r="41" spans="1:21" x14ac:dyDescent="0.35">
      <c r="A41" s="1103" t="str">
        <f>B35</f>
        <v>suburb.e.1</v>
      </c>
      <c r="B41" s="172">
        <v>1</v>
      </c>
      <c r="C41" s="213"/>
      <c r="D41" s="125"/>
      <c r="E41" s="125"/>
      <c r="F41" s="213"/>
      <c r="G41" s="637"/>
      <c r="H41" s="127"/>
      <c r="I41" s="492"/>
      <c r="J41" s="638"/>
      <c r="K41" s="639"/>
      <c r="L41" s="492"/>
      <c r="M41" s="639"/>
      <c r="N41" s="179"/>
      <c r="O41" s="179"/>
      <c r="P41" s="492"/>
      <c r="Q41" s="492"/>
      <c r="R41" s="492"/>
      <c r="S41" s="492"/>
      <c r="T41" s="640"/>
      <c r="U41" s="634"/>
    </row>
    <row r="42" spans="1:21" x14ac:dyDescent="0.35">
      <c r="A42" s="1103"/>
      <c r="B42" s="173">
        <v>2</v>
      </c>
      <c r="C42" s="122"/>
      <c r="D42" s="112"/>
      <c r="E42" s="112"/>
      <c r="F42" s="122"/>
      <c r="G42" s="641"/>
      <c r="H42" s="122"/>
      <c r="I42" s="493"/>
      <c r="J42" s="642"/>
      <c r="K42" s="643"/>
      <c r="L42" s="493"/>
      <c r="M42" s="643"/>
      <c r="N42" s="170"/>
      <c r="O42" s="170"/>
      <c r="P42" s="493"/>
      <c r="Q42" s="493" t="s">
        <v>427</v>
      </c>
      <c r="R42" s="493"/>
      <c r="S42" s="493"/>
      <c r="T42" s="644"/>
      <c r="U42" s="634"/>
    </row>
    <row r="43" spans="1:21" x14ac:dyDescent="0.35">
      <c r="A43" s="1103"/>
      <c r="B43" s="173">
        <v>3</v>
      </c>
      <c r="C43" s="122"/>
      <c r="D43" s="112"/>
      <c r="E43" s="112"/>
      <c r="F43" s="122"/>
      <c r="G43" s="641"/>
      <c r="H43" s="122"/>
      <c r="I43" s="493"/>
      <c r="J43" s="642"/>
      <c r="K43" s="643"/>
      <c r="L43" s="493"/>
      <c r="M43" s="643"/>
      <c r="N43" s="170"/>
      <c r="O43" s="170"/>
      <c r="P43" s="493"/>
      <c r="Q43" s="493"/>
      <c r="R43" s="493"/>
      <c r="S43" s="493"/>
      <c r="T43" s="644"/>
      <c r="U43" s="634"/>
    </row>
    <row r="44" spans="1:21" x14ac:dyDescent="0.35">
      <c r="A44" s="1103"/>
      <c r="B44" s="173">
        <v>4</v>
      </c>
      <c r="C44" s="122"/>
      <c r="D44" s="112"/>
      <c r="E44" s="112"/>
      <c r="F44" s="122"/>
      <c r="G44" s="641"/>
      <c r="H44" s="122"/>
      <c r="I44" s="493"/>
      <c r="J44" s="642"/>
      <c r="K44" s="643"/>
      <c r="L44" s="493"/>
      <c r="M44" s="643"/>
      <c r="N44" s="170"/>
      <c r="O44" s="170"/>
      <c r="P44" s="493"/>
      <c r="Q44" s="493"/>
      <c r="R44" s="493"/>
      <c r="S44" s="493"/>
      <c r="T44" s="644"/>
      <c r="U44" s="634"/>
    </row>
    <row r="45" spans="1:21" x14ac:dyDescent="0.35">
      <c r="A45" s="1103"/>
      <c r="B45" s="173">
        <v>5</v>
      </c>
      <c r="C45" s="122"/>
      <c r="D45" s="112"/>
      <c r="E45" s="112"/>
      <c r="F45" s="122"/>
      <c r="G45" s="641"/>
      <c r="H45" s="122"/>
      <c r="I45" s="493"/>
      <c r="J45" s="642"/>
      <c r="K45" s="643"/>
      <c r="L45" s="493"/>
      <c r="M45" s="643"/>
      <c r="N45" s="170"/>
      <c r="O45" s="170"/>
      <c r="P45" s="493"/>
      <c r="Q45" s="493"/>
      <c r="R45" s="493"/>
      <c r="S45" s="493"/>
      <c r="T45" s="644"/>
      <c r="U45" s="634"/>
    </row>
    <row r="46" spans="1:21" x14ac:dyDescent="0.35">
      <c r="A46" s="1103"/>
      <c r="B46" s="173">
        <v>6</v>
      </c>
      <c r="C46" s="122"/>
      <c r="D46" s="112"/>
      <c r="E46" s="112"/>
      <c r="F46" s="122"/>
      <c r="G46" s="641"/>
      <c r="H46" s="122"/>
      <c r="I46" s="493"/>
      <c r="J46" s="642"/>
      <c r="K46" s="643"/>
      <c r="L46" s="493"/>
      <c r="M46" s="643"/>
      <c r="N46" s="170"/>
      <c r="O46" s="170"/>
      <c r="P46" s="493"/>
      <c r="Q46" s="493"/>
      <c r="R46" s="493"/>
      <c r="S46" s="493"/>
      <c r="T46" s="644"/>
      <c r="U46" s="634"/>
    </row>
    <row r="47" spans="1:21" x14ac:dyDescent="0.35">
      <c r="A47" s="1103"/>
      <c r="B47" s="173">
        <v>7</v>
      </c>
      <c r="C47" s="122"/>
      <c r="D47" s="112"/>
      <c r="E47" s="112"/>
      <c r="F47" s="122"/>
      <c r="G47" s="641"/>
      <c r="H47" s="122"/>
      <c r="I47" s="493"/>
      <c r="J47" s="642"/>
      <c r="K47" s="643"/>
      <c r="L47" s="493"/>
      <c r="M47" s="643"/>
      <c r="N47" s="170"/>
      <c r="O47" s="170"/>
      <c r="P47" s="493"/>
      <c r="Q47" s="493"/>
      <c r="R47" s="493"/>
      <c r="S47" s="493"/>
      <c r="T47" s="644"/>
      <c r="U47" s="634"/>
    </row>
    <row r="48" spans="1:21" x14ac:dyDescent="0.35">
      <c r="A48" s="1103"/>
      <c r="B48" s="173">
        <v>8</v>
      </c>
      <c r="C48" s="122"/>
      <c r="D48" s="112"/>
      <c r="E48" s="112"/>
      <c r="F48" s="122"/>
      <c r="G48" s="641"/>
      <c r="H48" s="122"/>
      <c r="I48" s="493"/>
      <c r="J48" s="642"/>
      <c r="K48" s="643"/>
      <c r="L48" s="493"/>
      <c r="M48" s="643"/>
      <c r="N48" s="170"/>
      <c r="O48" s="170"/>
      <c r="P48" s="493"/>
      <c r="Q48" s="493"/>
      <c r="R48" s="493"/>
      <c r="S48" s="493"/>
      <c r="T48" s="644"/>
      <c r="U48" s="634"/>
    </row>
    <row r="49" spans="1:21" x14ac:dyDescent="0.35">
      <c r="A49" s="1103"/>
      <c r="B49" s="173">
        <v>9</v>
      </c>
      <c r="C49" s="122"/>
      <c r="D49" s="112"/>
      <c r="E49" s="112"/>
      <c r="F49" s="122"/>
      <c r="G49" s="641"/>
      <c r="H49" s="122"/>
      <c r="I49" s="493"/>
      <c r="J49" s="642"/>
      <c r="K49" s="643"/>
      <c r="L49" s="493"/>
      <c r="M49" s="643"/>
      <c r="N49" s="170"/>
      <c r="O49" s="170"/>
      <c r="P49" s="493"/>
      <c r="Q49" s="493"/>
      <c r="R49" s="493"/>
      <c r="S49" s="493"/>
      <c r="T49" s="644"/>
      <c r="U49" s="634"/>
    </row>
    <row r="50" spans="1:21" ht="15" thickBot="1" x14ac:dyDescent="0.4">
      <c r="A50" s="1104"/>
      <c r="B50" s="174">
        <v>10</v>
      </c>
      <c r="C50" s="151"/>
      <c r="D50" s="149"/>
      <c r="E50" s="149"/>
      <c r="F50" s="151"/>
      <c r="G50" s="645"/>
      <c r="H50" s="151"/>
      <c r="I50" s="494"/>
      <c r="J50" s="646"/>
      <c r="K50" s="647"/>
      <c r="L50" s="494"/>
      <c r="M50" s="647"/>
      <c r="N50" s="171" t="s">
        <v>440</v>
      </c>
      <c r="O50" s="171"/>
      <c r="P50" s="494"/>
      <c r="Q50" s="494"/>
      <c r="R50" s="494"/>
      <c r="S50" s="494"/>
      <c r="T50" s="648"/>
      <c r="U50" s="634"/>
    </row>
    <row r="51" spans="1:21" ht="29.5" thickBot="1" x14ac:dyDescent="0.4">
      <c r="A51" s="157"/>
      <c r="B51" s="113"/>
      <c r="C51" s="113"/>
      <c r="D51" s="113"/>
      <c r="E51" s="551" t="s">
        <v>388</v>
      </c>
      <c r="F51" s="552">
        <f>COUNTA(F41:F50)</f>
        <v>0</v>
      </c>
      <c r="G51" s="553">
        <f>COUNTA(G41:G50)</f>
        <v>0</v>
      </c>
      <c r="H51" s="649"/>
      <c r="I51" s="649"/>
      <c r="J51" s="597" t="s">
        <v>627</v>
      </c>
      <c r="K51" s="599">
        <f>COUNTIF(K41:K50,"&lt;=31/12/2024")</f>
        <v>0</v>
      </c>
      <c r="L51" s="649"/>
      <c r="M51" s="155" t="s">
        <v>428</v>
      </c>
      <c r="N51" s="168">
        <f>SUM(N41:N50)</f>
        <v>0</v>
      </c>
      <c r="O51" s="169">
        <f>SUM(O41:O50)</f>
        <v>0</v>
      </c>
      <c r="P51" s="113"/>
      <c r="R51" s="113"/>
      <c r="S51" s="113"/>
      <c r="T51" s="650"/>
      <c r="U51" s="651"/>
    </row>
    <row r="52" spans="1:21" ht="15" thickBot="1" x14ac:dyDescent="0.4">
      <c r="A52" s="652"/>
      <c r="B52" s="653"/>
      <c r="C52" s="459"/>
      <c r="D52" s="459"/>
      <c r="E52" s="459"/>
      <c r="F52" s="653"/>
      <c r="G52" s="459"/>
      <c r="H52" s="459"/>
      <c r="I52" s="653"/>
      <c r="J52" s="653"/>
      <c r="K52" s="459"/>
      <c r="L52" s="459"/>
      <c r="M52" s="459"/>
      <c r="N52" s="459"/>
      <c r="O52" s="459"/>
      <c r="P52" s="459"/>
      <c r="Q52" s="459"/>
      <c r="R52" s="459"/>
      <c r="S52" s="654"/>
      <c r="T52" s="459"/>
      <c r="U52" s="655"/>
    </row>
    <row r="53" spans="1:21" ht="15" thickBot="1" x14ac:dyDescent="0.4">
      <c r="A53" s="629"/>
      <c r="B53" s="630"/>
      <c r="C53" s="631"/>
      <c r="D53" s="631"/>
      <c r="E53" s="631"/>
      <c r="F53" s="630"/>
      <c r="G53" s="631"/>
      <c r="H53" s="631"/>
      <c r="I53" s="630"/>
      <c r="J53" s="630"/>
      <c r="K53" s="631"/>
      <c r="L53" s="631"/>
      <c r="M53" s="631"/>
      <c r="N53" s="631"/>
      <c r="O53" s="631"/>
      <c r="P53" s="631"/>
      <c r="Q53" s="631"/>
      <c r="R53" s="631"/>
      <c r="S53" s="631"/>
      <c r="T53" s="631"/>
      <c r="U53" s="632"/>
    </row>
    <row r="54" spans="1:21" ht="27.5" thickBot="1" x14ac:dyDescent="0.4">
      <c r="A54" s="178" t="s">
        <v>9</v>
      </c>
      <c r="B54" s="1023" t="s">
        <v>63</v>
      </c>
      <c r="C54" s="1024"/>
      <c r="E54" s="1094" t="s">
        <v>389</v>
      </c>
      <c r="F54" s="1095"/>
      <c r="G54" s="1027">
        <f>VLOOKUP(B54,'sub_Urbano.Piano inv. forn'!$D$88:$H$107,3,FALSE)</f>
        <v>0</v>
      </c>
      <c r="H54" s="1028"/>
      <c r="I54" s="102"/>
      <c r="J54" s="1094" t="s">
        <v>390</v>
      </c>
      <c r="K54" s="1095"/>
      <c r="L54" s="1027">
        <f>VLOOKUP(B54,'sub_Urbano.Piano inv. forn'!$D$88:$H$107,4,FALSE)</f>
        <v>0</v>
      </c>
      <c r="M54" s="1028"/>
      <c r="O54" s="183" t="s">
        <v>391</v>
      </c>
      <c r="P54" s="633"/>
      <c r="R54" s="184" t="s">
        <v>392</v>
      </c>
      <c r="S54" s="1029"/>
      <c r="T54" s="1030"/>
      <c r="U54" s="634"/>
    </row>
    <row r="55" spans="1:21" ht="15" thickBot="1" x14ac:dyDescent="0.4">
      <c r="A55" s="157"/>
      <c r="B55" s="114"/>
      <c r="C55" s="114"/>
      <c r="E55" s="115"/>
      <c r="F55" s="115"/>
      <c r="G55" s="116"/>
      <c r="H55" s="116"/>
      <c r="I55" s="102"/>
      <c r="J55" s="115"/>
      <c r="K55" s="115"/>
      <c r="L55" s="116"/>
      <c r="M55" s="116"/>
      <c r="O55" s="117"/>
      <c r="R55" s="113"/>
      <c r="S55" s="605"/>
      <c r="U55" s="158"/>
    </row>
    <row r="56" spans="1:21" ht="30.75" customHeight="1" thickBot="1" x14ac:dyDescent="0.4">
      <c r="A56" s="1076" t="s">
        <v>393</v>
      </c>
      <c r="B56" s="1077"/>
      <c r="C56" s="1077"/>
      <c r="D56" s="1078"/>
      <c r="E56" s="1034">
        <f>VLOOKUP(B54,'sub_Urbano.Piano inv. forn'!$D$88:$V$107,17,FALSE)</f>
        <v>0</v>
      </c>
      <c r="F56" s="1035"/>
      <c r="G56" s="1035"/>
      <c r="H56" s="1036"/>
      <c r="I56" s="102"/>
      <c r="J56" s="1079" t="s">
        <v>394</v>
      </c>
      <c r="K56" s="1080"/>
      <c r="L56" s="1034">
        <f>VLOOKUP(B54,'sub_Urbano.Piano inv. forn'!$D$88:$V$107,19,FALSE)</f>
        <v>0</v>
      </c>
      <c r="M56" s="1036"/>
      <c r="N56" s="141"/>
      <c r="O56" s="184" t="s">
        <v>395</v>
      </c>
      <c r="P56" s="163">
        <f>L56+E56</f>
        <v>0</v>
      </c>
      <c r="R56" s="184" t="s">
        <v>396</v>
      </c>
      <c r="S56" s="1029"/>
      <c r="T56" s="1030"/>
      <c r="U56" s="158"/>
    </row>
    <row r="57" spans="1:21" ht="15" thickBot="1" x14ac:dyDescent="0.4">
      <c r="A57" s="164"/>
      <c r="B57" s="165"/>
      <c r="C57" s="165"/>
      <c r="D57" s="165"/>
      <c r="E57" s="166"/>
      <c r="F57" s="166"/>
      <c r="G57" s="166"/>
      <c r="H57" s="166"/>
      <c r="I57" s="102"/>
      <c r="J57" s="115"/>
      <c r="K57" s="115"/>
      <c r="L57" s="166"/>
      <c r="M57" s="166"/>
      <c r="N57" s="141"/>
      <c r="O57" s="113"/>
      <c r="P57" s="141"/>
      <c r="R57" s="113"/>
      <c r="S57" s="114"/>
      <c r="T57" s="114"/>
      <c r="U57" s="634"/>
    </row>
    <row r="58" spans="1:21" ht="58" x14ac:dyDescent="0.35">
      <c r="A58" s="1099" t="s">
        <v>397</v>
      </c>
      <c r="B58" s="1101" t="s">
        <v>398</v>
      </c>
      <c r="C58" s="1101" t="s">
        <v>399</v>
      </c>
      <c r="D58" s="180" t="s">
        <v>400</v>
      </c>
      <c r="E58" s="626" t="s">
        <v>401</v>
      </c>
      <c r="F58" s="180" t="s">
        <v>402</v>
      </c>
      <c r="G58" s="180" t="s">
        <v>403</v>
      </c>
      <c r="H58" s="181" t="s">
        <v>347</v>
      </c>
      <c r="I58" s="181" t="s">
        <v>404</v>
      </c>
      <c r="J58" s="181" t="s">
        <v>405</v>
      </c>
      <c r="K58" s="181" t="s">
        <v>406</v>
      </c>
      <c r="L58" s="181" t="s">
        <v>407</v>
      </c>
      <c r="M58" s="181" t="s">
        <v>408</v>
      </c>
      <c r="N58" s="181" t="s">
        <v>409</v>
      </c>
      <c r="O58" s="181" t="s">
        <v>410</v>
      </c>
      <c r="P58" s="181" t="s">
        <v>411</v>
      </c>
      <c r="Q58" s="181" t="s">
        <v>412</v>
      </c>
      <c r="R58" s="181" t="s">
        <v>413</v>
      </c>
      <c r="S58" s="181" t="s">
        <v>414</v>
      </c>
      <c r="T58" s="1107" t="s">
        <v>415</v>
      </c>
      <c r="U58" s="635"/>
    </row>
    <row r="59" spans="1:21" ht="25.5" customHeight="1" thickBot="1" x14ac:dyDescent="0.4">
      <c r="A59" s="1100"/>
      <c r="B59" s="1102"/>
      <c r="C59" s="1102"/>
      <c r="D59" s="182" t="s">
        <v>416</v>
      </c>
      <c r="E59" s="182" t="s">
        <v>417</v>
      </c>
      <c r="F59" s="182" t="s">
        <v>418</v>
      </c>
      <c r="G59" s="182" t="s">
        <v>418</v>
      </c>
      <c r="H59" s="182" t="s">
        <v>58</v>
      </c>
      <c r="I59" s="182" t="s">
        <v>419</v>
      </c>
      <c r="J59" s="182" t="s">
        <v>420</v>
      </c>
      <c r="K59" s="182" t="s">
        <v>421</v>
      </c>
      <c r="L59" s="182" t="s">
        <v>422</v>
      </c>
      <c r="M59" s="182" t="s">
        <v>421</v>
      </c>
      <c r="N59" s="182" t="s">
        <v>423</v>
      </c>
      <c r="O59" s="182" t="s">
        <v>387</v>
      </c>
      <c r="P59" s="182" t="s">
        <v>424</v>
      </c>
      <c r="Q59" s="182" t="s">
        <v>425</v>
      </c>
      <c r="R59" s="182" t="s">
        <v>426</v>
      </c>
      <c r="S59" s="182" t="s">
        <v>426</v>
      </c>
      <c r="T59" s="1108"/>
      <c r="U59" s="635"/>
    </row>
    <row r="60" spans="1:21" x14ac:dyDescent="0.35">
      <c r="A60" s="1103" t="str">
        <f>B54</f>
        <v>suburb.e.5</v>
      </c>
      <c r="B60" s="172">
        <v>1</v>
      </c>
      <c r="C60" s="213"/>
      <c r="D60" s="125"/>
      <c r="E60" s="125"/>
      <c r="F60" s="213"/>
      <c r="G60" s="637"/>
      <c r="H60" s="127"/>
      <c r="I60" s="492"/>
      <c r="J60" s="638"/>
      <c r="K60" s="639"/>
      <c r="L60" s="492"/>
      <c r="M60" s="639"/>
      <c r="N60" s="179"/>
      <c r="O60" s="179"/>
      <c r="P60" s="492"/>
      <c r="Q60" s="492"/>
      <c r="R60" s="492"/>
      <c r="S60" s="492"/>
      <c r="T60" s="640"/>
      <c r="U60" s="634"/>
    </row>
    <row r="61" spans="1:21" x14ac:dyDescent="0.35">
      <c r="A61" s="1103"/>
      <c r="B61" s="173">
        <v>2</v>
      </c>
      <c r="C61" s="122"/>
      <c r="D61" s="112"/>
      <c r="E61" s="112"/>
      <c r="F61" s="122"/>
      <c r="G61" s="641"/>
      <c r="H61" s="122"/>
      <c r="I61" s="493"/>
      <c r="J61" s="642"/>
      <c r="K61" s="643"/>
      <c r="L61" s="493"/>
      <c r="M61" s="643"/>
      <c r="N61" s="170"/>
      <c r="O61" s="170"/>
      <c r="P61" s="493"/>
      <c r="Q61" s="493" t="s">
        <v>427</v>
      </c>
      <c r="R61" s="493"/>
      <c r="S61" s="493"/>
      <c r="T61" s="644"/>
      <c r="U61" s="634"/>
    </row>
    <row r="62" spans="1:21" x14ac:dyDescent="0.35">
      <c r="A62" s="1103"/>
      <c r="B62" s="173">
        <v>3</v>
      </c>
      <c r="C62" s="122"/>
      <c r="D62" s="112"/>
      <c r="E62" s="112"/>
      <c r="F62" s="122"/>
      <c r="G62" s="641"/>
      <c r="H62" s="122"/>
      <c r="I62" s="493"/>
      <c r="J62" s="642"/>
      <c r="K62" s="643"/>
      <c r="L62" s="493"/>
      <c r="M62" s="643"/>
      <c r="N62" s="170"/>
      <c r="O62" s="170"/>
      <c r="P62" s="493"/>
      <c r="Q62" s="493"/>
      <c r="R62" s="493"/>
      <c r="S62" s="493"/>
      <c r="T62" s="644"/>
      <c r="U62" s="634"/>
    </row>
    <row r="63" spans="1:21" x14ac:dyDescent="0.35">
      <c r="A63" s="1103"/>
      <c r="B63" s="173">
        <v>4</v>
      </c>
      <c r="C63" s="122"/>
      <c r="D63" s="112"/>
      <c r="E63" s="112"/>
      <c r="F63" s="122"/>
      <c r="G63" s="641"/>
      <c r="H63" s="122"/>
      <c r="I63" s="493"/>
      <c r="J63" s="642"/>
      <c r="K63" s="643"/>
      <c r="L63" s="493"/>
      <c r="M63" s="643"/>
      <c r="N63" s="170"/>
      <c r="O63" s="170"/>
      <c r="P63" s="493"/>
      <c r="Q63" s="493"/>
      <c r="R63" s="493"/>
      <c r="S63" s="493"/>
      <c r="T63" s="644"/>
      <c r="U63" s="634"/>
    </row>
    <row r="64" spans="1:21" x14ac:dyDescent="0.35">
      <c r="A64" s="1103"/>
      <c r="B64" s="173">
        <v>5</v>
      </c>
      <c r="C64" s="122"/>
      <c r="D64" s="112"/>
      <c r="E64" s="112"/>
      <c r="F64" s="122"/>
      <c r="G64" s="641"/>
      <c r="H64" s="122"/>
      <c r="I64" s="493"/>
      <c r="J64" s="642"/>
      <c r="K64" s="643"/>
      <c r="L64" s="493"/>
      <c r="M64" s="643"/>
      <c r="N64" s="170"/>
      <c r="O64" s="170"/>
      <c r="P64" s="493"/>
      <c r="Q64" s="493"/>
      <c r="R64" s="493"/>
      <c r="S64" s="493"/>
      <c r="T64" s="644"/>
      <c r="U64" s="634"/>
    </row>
    <row r="65" spans="1:21" x14ac:dyDescent="0.35">
      <c r="A65" s="1103"/>
      <c r="B65" s="173">
        <v>6</v>
      </c>
      <c r="C65" s="122"/>
      <c r="D65" s="112"/>
      <c r="E65" s="112"/>
      <c r="F65" s="122"/>
      <c r="G65" s="641"/>
      <c r="H65" s="122"/>
      <c r="I65" s="493"/>
      <c r="J65" s="642"/>
      <c r="K65" s="643"/>
      <c r="L65" s="493"/>
      <c r="M65" s="643"/>
      <c r="N65" s="170"/>
      <c r="O65" s="170"/>
      <c r="P65" s="493"/>
      <c r="Q65" s="493"/>
      <c r="R65" s="493"/>
      <c r="S65" s="493"/>
      <c r="T65" s="644"/>
      <c r="U65" s="634"/>
    </row>
    <row r="66" spans="1:21" x14ac:dyDescent="0.35">
      <c r="A66" s="1103"/>
      <c r="B66" s="173">
        <v>7</v>
      </c>
      <c r="C66" s="122"/>
      <c r="D66" s="112"/>
      <c r="E66" s="112"/>
      <c r="F66" s="122"/>
      <c r="G66" s="641"/>
      <c r="H66" s="122"/>
      <c r="I66" s="493"/>
      <c r="J66" s="642"/>
      <c r="K66" s="643"/>
      <c r="L66" s="493"/>
      <c r="M66" s="643"/>
      <c r="N66" s="170"/>
      <c r="O66" s="170"/>
      <c r="P66" s="493"/>
      <c r="Q66" s="493"/>
      <c r="R66" s="493"/>
      <c r="S66" s="493"/>
      <c r="T66" s="644"/>
      <c r="U66" s="634"/>
    </row>
    <row r="67" spans="1:21" x14ac:dyDescent="0.35">
      <c r="A67" s="1103"/>
      <c r="B67" s="173">
        <v>8</v>
      </c>
      <c r="C67" s="122"/>
      <c r="D67" s="112"/>
      <c r="E67" s="112"/>
      <c r="F67" s="122"/>
      <c r="G67" s="641"/>
      <c r="H67" s="122"/>
      <c r="I67" s="493"/>
      <c r="J67" s="642"/>
      <c r="K67" s="643"/>
      <c r="L67" s="493"/>
      <c r="M67" s="643"/>
      <c r="N67" s="170"/>
      <c r="O67" s="170"/>
      <c r="P67" s="493"/>
      <c r="Q67" s="493"/>
      <c r="R67" s="493"/>
      <c r="S67" s="493"/>
      <c r="T67" s="644"/>
      <c r="U67" s="634"/>
    </row>
    <row r="68" spans="1:21" x14ac:dyDescent="0.35">
      <c r="A68" s="1103"/>
      <c r="B68" s="173">
        <v>9</v>
      </c>
      <c r="C68" s="122"/>
      <c r="D68" s="112"/>
      <c r="E68" s="112"/>
      <c r="F68" s="122"/>
      <c r="G68" s="641"/>
      <c r="H68" s="122"/>
      <c r="I68" s="493"/>
      <c r="J68" s="642"/>
      <c r="K68" s="643"/>
      <c r="L68" s="493"/>
      <c r="M68" s="643"/>
      <c r="N68" s="170"/>
      <c r="O68" s="170"/>
      <c r="P68" s="493"/>
      <c r="Q68" s="493"/>
      <c r="R68" s="493"/>
      <c r="S68" s="493"/>
      <c r="T68" s="644"/>
      <c r="U68" s="634"/>
    </row>
    <row r="69" spans="1:21" ht="15" thickBot="1" x14ac:dyDescent="0.4">
      <c r="A69" s="1104"/>
      <c r="B69" s="174">
        <v>10</v>
      </c>
      <c r="C69" s="151"/>
      <c r="D69" s="149"/>
      <c r="E69" s="149"/>
      <c r="F69" s="151"/>
      <c r="G69" s="645"/>
      <c r="H69" s="151"/>
      <c r="I69" s="494"/>
      <c r="J69" s="646"/>
      <c r="K69" s="647"/>
      <c r="L69" s="494"/>
      <c r="M69" s="647"/>
      <c r="N69" s="171" t="s">
        <v>440</v>
      </c>
      <c r="O69" s="171"/>
      <c r="P69" s="494"/>
      <c r="Q69" s="494"/>
      <c r="R69" s="494"/>
      <c r="S69" s="494"/>
      <c r="T69" s="648"/>
      <c r="U69" s="634"/>
    </row>
    <row r="70" spans="1:21" ht="29.5" thickBot="1" x14ac:dyDescent="0.4">
      <c r="A70" s="157"/>
      <c r="B70" s="113"/>
      <c r="C70" s="113"/>
      <c r="D70" s="113"/>
      <c r="E70" s="551" t="s">
        <v>388</v>
      </c>
      <c r="F70" s="552">
        <f>COUNTA(F60:F69)</f>
        <v>0</v>
      </c>
      <c r="G70" s="553">
        <f>COUNTA(G60:G69)</f>
        <v>0</v>
      </c>
      <c r="H70" s="649"/>
      <c r="I70" s="649"/>
      <c r="J70" s="597" t="s">
        <v>627</v>
      </c>
      <c r="K70" s="599">
        <f>COUNTIF(K60:K69,"&lt;=31/12/2024")</f>
        <v>0</v>
      </c>
      <c r="L70" s="649"/>
      <c r="M70" s="155" t="s">
        <v>428</v>
      </c>
      <c r="N70" s="168">
        <f>SUM(N60:N69)</f>
        <v>0</v>
      </c>
      <c r="O70" s="169">
        <f>SUM(O60:O69)</f>
        <v>0</v>
      </c>
      <c r="P70" s="113"/>
      <c r="R70" s="113"/>
      <c r="S70" s="113"/>
      <c r="T70" s="650"/>
      <c r="U70" s="651"/>
    </row>
    <row r="71" spans="1:21" ht="15" thickBot="1" x14ac:dyDescent="0.4">
      <c r="A71" s="652"/>
      <c r="B71" s="653"/>
      <c r="C71" s="459"/>
      <c r="D71" s="459"/>
      <c r="E71" s="459"/>
      <c r="F71" s="653"/>
      <c r="G71" s="459"/>
      <c r="H71" s="459"/>
      <c r="I71" s="653"/>
      <c r="J71" s="653"/>
      <c r="K71" s="459"/>
      <c r="L71" s="459"/>
      <c r="M71" s="459"/>
      <c r="N71" s="459"/>
      <c r="O71" s="459"/>
      <c r="P71" s="459"/>
      <c r="Q71" s="459"/>
      <c r="R71" s="459"/>
      <c r="S71" s="654"/>
      <c r="T71" s="459"/>
      <c r="U71" s="655"/>
    </row>
    <row r="72" spans="1:21" ht="15" thickBot="1" x14ac:dyDescent="0.4">
      <c r="A72" s="629"/>
      <c r="B72" s="630"/>
      <c r="C72" s="631"/>
      <c r="D72" s="631"/>
      <c r="E72" s="631"/>
      <c r="F72" s="630"/>
      <c r="G72" s="631"/>
      <c r="H72" s="631"/>
      <c r="I72" s="630"/>
      <c r="J72" s="630"/>
      <c r="K72" s="631"/>
      <c r="L72" s="631"/>
      <c r="M72" s="631"/>
      <c r="N72" s="631"/>
      <c r="O72" s="631"/>
      <c r="P72" s="631"/>
      <c r="Q72" s="631"/>
      <c r="R72" s="631"/>
      <c r="S72" s="631"/>
      <c r="T72" s="631"/>
      <c r="U72" s="632"/>
    </row>
    <row r="73" spans="1:21" ht="27.5" thickBot="1" x14ac:dyDescent="0.4">
      <c r="A73" s="178" t="s">
        <v>9</v>
      </c>
      <c r="B73" s="1023" t="s">
        <v>66</v>
      </c>
      <c r="C73" s="1024"/>
      <c r="E73" s="1094" t="s">
        <v>389</v>
      </c>
      <c r="F73" s="1095"/>
      <c r="G73" s="1027">
        <f>VLOOKUP(B73,'sub_Urbano.Piano inv. forn'!$D$88:$H$107,3,FALSE)</f>
        <v>0</v>
      </c>
      <c r="H73" s="1028"/>
      <c r="I73" s="102"/>
      <c r="J73" s="1094" t="s">
        <v>390</v>
      </c>
      <c r="K73" s="1095"/>
      <c r="L73" s="1027">
        <f>VLOOKUP(B73,'sub_Urbano.Piano inv. forn'!$D$88:$H$107,4,FALSE)</f>
        <v>0</v>
      </c>
      <c r="M73" s="1028"/>
      <c r="O73" s="183" t="s">
        <v>391</v>
      </c>
      <c r="P73" s="633"/>
      <c r="R73" s="184" t="s">
        <v>392</v>
      </c>
      <c r="S73" s="1029"/>
      <c r="T73" s="1030"/>
      <c r="U73" s="634"/>
    </row>
    <row r="74" spans="1:21" ht="15" thickBot="1" x14ac:dyDescent="0.4">
      <c r="A74" s="157"/>
      <c r="B74" s="114"/>
      <c r="C74" s="114"/>
      <c r="E74" s="115"/>
      <c r="F74" s="115"/>
      <c r="G74" s="116"/>
      <c r="H74" s="116"/>
      <c r="I74" s="102"/>
      <c r="J74" s="115"/>
      <c r="K74" s="115"/>
      <c r="L74" s="116"/>
      <c r="M74" s="116"/>
      <c r="O74" s="117"/>
      <c r="R74" s="113"/>
      <c r="S74" s="605"/>
      <c r="U74" s="158"/>
    </row>
    <row r="75" spans="1:21" ht="29.25" customHeight="1" thickBot="1" x14ac:dyDescent="0.4">
      <c r="A75" s="1076" t="s">
        <v>393</v>
      </c>
      <c r="B75" s="1077"/>
      <c r="C75" s="1077"/>
      <c r="D75" s="1078"/>
      <c r="E75" s="1034">
        <f>VLOOKUP(B73,'sub_Urbano.Piano inv. forn'!$D$88:$V$107,17,FALSE)</f>
        <v>0</v>
      </c>
      <c r="F75" s="1035"/>
      <c r="G75" s="1035"/>
      <c r="H75" s="1036"/>
      <c r="I75" s="102"/>
      <c r="J75" s="1079" t="s">
        <v>394</v>
      </c>
      <c r="K75" s="1080"/>
      <c r="L75" s="1034">
        <f>VLOOKUP(B73,'sub_Urbano.Piano inv. forn'!$D$88:$V$107,19,FALSE)</f>
        <v>0</v>
      </c>
      <c r="M75" s="1036"/>
      <c r="N75" s="141"/>
      <c r="O75" s="184" t="s">
        <v>395</v>
      </c>
      <c r="P75" s="163">
        <f>L75+E75</f>
        <v>0</v>
      </c>
      <c r="R75" s="184" t="s">
        <v>396</v>
      </c>
      <c r="S75" s="1029"/>
      <c r="T75" s="1030"/>
      <c r="U75" s="158"/>
    </row>
    <row r="76" spans="1:21" ht="15" thickBot="1" x14ac:dyDescent="0.4">
      <c r="A76" s="164"/>
      <c r="B76" s="165"/>
      <c r="C76" s="165"/>
      <c r="D76" s="165"/>
      <c r="E76" s="166"/>
      <c r="F76" s="166"/>
      <c r="G76" s="166"/>
      <c r="H76" s="166"/>
      <c r="I76" s="102"/>
      <c r="J76" s="115"/>
      <c r="K76" s="115"/>
      <c r="L76" s="166"/>
      <c r="M76" s="166"/>
      <c r="N76" s="141"/>
      <c r="O76" s="113"/>
      <c r="P76" s="141"/>
      <c r="R76" s="113"/>
      <c r="S76" s="114"/>
      <c r="T76" s="114"/>
      <c r="U76" s="634"/>
    </row>
    <row r="77" spans="1:21" ht="58" x14ac:dyDescent="0.35">
      <c r="A77" s="1099" t="s">
        <v>397</v>
      </c>
      <c r="B77" s="1101" t="s">
        <v>398</v>
      </c>
      <c r="C77" s="1101" t="s">
        <v>399</v>
      </c>
      <c r="D77" s="180" t="s">
        <v>400</v>
      </c>
      <c r="E77" s="626" t="s">
        <v>401</v>
      </c>
      <c r="F77" s="180" t="s">
        <v>402</v>
      </c>
      <c r="G77" s="180" t="s">
        <v>403</v>
      </c>
      <c r="H77" s="181" t="s">
        <v>347</v>
      </c>
      <c r="I77" s="181" t="s">
        <v>404</v>
      </c>
      <c r="J77" s="181" t="s">
        <v>405</v>
      </c>
      <c r="K77" s="181" t="s">
        <v>406</v>
      </c>
      <c r="L77" s="181" t="s">
        <v>407</v>
      </c>
      <c r="M77" s="181" t="s">
        <v>408</v>
      </c>
      <c r="N77" s="181" t="s">
        <v>409</v>
      </c>
      <c r="O77" s="181" t="s">
        <v>410</v>
      </c>
      <c r="P77" s="181" t="s">
        <v>411</v>
      </c>
      <c r="Q77" s="181" t="s">
        <v>412</v>
      </c>
      <c r="R77" s="181" t="s">
        <v>413</v>
      </c>
      <c r="S77" s="181" t="s">
        <v>414</v>
      </c>
      <c r="T77" s="1107" t="s">
        <v>415</v>
      </c>
      <c r="U77" s="635"/>
    </row>
    <row r="78" spans="1:21" ht="24.5" thickBot="1" x14ac:dyDescent="0.4">
      <c r="A78" s="1100"/>
      <c r="B78" s="1102"/>
      <c r="C78" s="1102"/>
      <c r="D78" s="182" t="s">
        <v>416</v>
      </c>
      <c r="E78" s="182" t="s">
        <v>417</v>
      </c>
      <c r="F78" s="182" t="s">
        <v>418</v>
      </c>
      <c r="G78" s="182" t="s">
        <v>418</v>
      </c>
      <c r="H78" s="182" t="s">
        <v>58</v>
      </c>
      <c r="I78" s="182" t="s">
        <v>419</v>
      </c>
      <c r="J78" s="182" t="s">
        <v>420</v>
      </c>
      <c r="K78" s="182" t="s">
        <v>421</v>
      </c>
      <c r="L78" s="182" t="s">
        <v>422</v>
      </c>
      <c r="M78" s="182" t="s">
        <v>421</v>
      </c>
      <c r="N78" s="182" t="s">
        <v>423</v>
      </c>
      <c r="O78" s="182" t="s">
        <v>387</v>
      </c>
      <c r="P78" s="182" t="s">
        <v>424</v>
      </c>
      <c r="Q78" s="182" t="s">
        <v>425</v>
      </c>
      <c r="R78" s="182" t="s">
        <v>426</v>
      </c>
      <c r="S78" s="182" t="s">
        <v>426</v>
      </c>
      <c r="T78" s="1108"/>
      <c r="U78" s="635"/>
    </row>
    <row r="79" spans="1:21" x14ac:dyDescent="0.35">
      <c r="A79" s="1103" t="str">
        <f>B73</f>
        <v>suburb.e.8</v>
      </c>
      <c r="B79" s="172">
        <v>1</v>
      </c>
      <c r="C79" s="213"/>
      <c r="D79" s="125"/>
      <c r="E79" s="125"/>
      <c r="F79" s="213"/>
      <c r="G79" s="637"/>
      <c r="H79" s="127"/>
      <c r="I79" s="492"/>
      <c r="J79" s="638"/>
      <c r="K79" s="639"/>
      <c r="L79" s="492"/>
      <c r="M79" s="639"/>
      <c r="N79" s="179"/>
      <c r="O79" s="179"/>
      <c r="P79" s="492"/>
      <c r="Q79" s="492"/>
      <c r="R79" s="492"/>
      <c r="S79" s="492"/>
      <c r="T79" s="640"/>
      <c r="U79" s="634"/>
    </row>
    <row r="80" spans="1:21" x14ac:dyDescent="0.35">
      <c r="A80" s="1103"/>
      <c r="B80" s="173">
        <v>2</v>
      </c>
      <c r="C80" s="122"/>
      <c r="D80" s="112"/>
      <c r="E80" s="112"/>
      <c r="F80" s="122"/>
      <c r="G80" s="641"/>
      <c r="H80" s="122"/>
      <c r="I80" s="493"/>
      <c r="J80" s="642"/>
      <c r="K80" s="643"/>
      <c r="L80" s="493"/>
      <c r="M80" s="643"/>
      <c r="N80" s="170"/>
      <c r="O80" s="170"/>
      <c r="P80" s="493"/>
      <c r="Q80" s="493" t="s">
        <v>427</v>
      </c>
      <c r="R80" s="493"/>
      <c r="S80" s="493"/>
      <c r="T80" s="644"/>
      <c r="U80" s="634"/>
    </row>
    <row r="81" spans="1:21" x14ac:dyDescent="0.35">
      <c r="A81" s="1103"/>
      <c r="B81" s="173">
        <v>3</v>
      </c>
      <c r="C81" s="122"/>
      <c r="D81" s="112"/>
      <c r="E81" s="112"/>
      <c r="F81" s="122"/>
      <c r="G81" s="641"/>
      <c r="H81" s="122"/>
      <c r="I81" s="493"/>
      <c r="J81" s="642"/>
      <c r="K81" s="643"/>
      <c r="L81" s="493"/>
      <c r="M81" s="643"/>
      <c r="N81" s="170"/>
      <c r="O81" s="170"/>
      <c r="P81" s="493"/>
      <c r="Q81" s="493"/>
      <c r="R81" s="493"/>
      <c r="S81" s="493"/>
      <c r="T81" s="644"/>
      <c r="U81" s="634"/>
    </row>
    <row r="82" spans="1:21" x14ac:dyDescent="0.35">
      <c r="A82" s="1103"/>
      <c r="B82" s="173">
        <v>4</v>
      </c>
      <c r="C82" s="122"/>
      <c r="D82" s="112"/>
      <c r="E82" s="112"/>
      <c r="F82" s="122"/>
      <c r="G82" s="641"/>
      <c r="H82" s="122"/>
      <c r="I82" s="493"/>
      <c r="J82" s="642"/>
      <c r="K82" s="643"/>
      <c r="L82" s="493"/>
      <c r="M82" s="643"/>
      <c r="N82" s="170"/>
      <c r="O82" s="170"/>
      <c r="P82" s="493"/>
      <c r="Q82" s="493"/>
      <c r="R82" s="493"/>
      <c r="S82" s="493"/>
      <c r="T82" s="644"/>
      <c r="U82" s="634"/>
    </row>
    <row r="83" spans="1:21" x14ac:dyDescent="0.35">
      <c r="A83" s="1103"/>
      <c r="B83" s="173">
        <v>5</v>
      </c>
      <c r="C83" s="122"/>
      <c r="D83" s="112"/>
      <c r="E83" s="112"/>
      <c r="F83" s="122"/>
      <c r="G83" s="641"/>
      <c r="H83" s="122"/>
      <c r="I83" s="493"/>
      <c r="J83" s="642"/>
      <c r="K83" s="643"/>
      <c r="L83" s="493"/>
      <c r="M83" s="643"/>
      <c r="N83" s="170"/>
      <c r="O83" s="170"/>
      <c r="P83" s="493"/>
      <c r="Q83" s="493"/>
      <c r="R83" s="493"/>
      <c r="S83" s="493"/>
      <c r="T83" s="644"/>
      <c r="U83" s="634"/>
    </row>
    <row r="84" spans="1:21" x14ac:dyDescent="0.35">
      <c r="A84" s="1103"/>
      <c r="B84" s="173">
        <v>6</v>
      </c>
      <c r="C84" s="122"/>
      <c r="D84" s="112"/>
      <c r="E84" s="112"/>
      <c r="F84" s="122"/>
      <c r="G84" s="641"/>
      <c r="H84" s="122"/>
      <c r="I84" s="493"/>
      <c r="J84" s="642"/>
      <c r="K84" s="643"/>
      <c r="L84" s="493"/>
      <c r="M84" s="643"/>
      <c r="N84" s="170"/>
      <c r="O84" s="170"/>
      <c r="P84" s="493"/>
      <c r="Q84" s="493"/>
      <c r="R84" s="493"/>
      <c r="S84" s="493"/>
      <c r="T84" s="644"/>
      <c r="U84" s="634"/>
    </row>
    <row r="85" spans="1:21" x14ac:dyDescent="0.35">
      <c r="A85" s="1103"/>
      <c r="B85" s="173">
        <v>7</v>
      </c>
      <c r="C85" s="122"/>
      <c r="D85" s="112"/>
      <c r="E85" s="112"/>
      <c r="F85" s="122"/>
      <c r="G85" s="641"/>
      <c r="H85" s="122"/>
      <c r="I85" s="493"/>
      <c r="J85" s="642"/>
      <c r="K85" s="643"/>
      <c r="L85" s="493"/>
      <c r="M85" s="643"/>
      <c r="N85" s="170"/>
      <c r="O85" s="170"/>
      <c r="P85" s="493"/>
      <c r="Q85" s="493"/>
      <c r="R85" s="493"/>
      <c r="S85" s="493"/>
      <c r="T85" s="644"/>
      <c r="U85" s="634"/>
    </row>
    <row r="86" spans="1:21" x14ac:dyDescent="0.35">
      <c r="A86" s="1103"/>
      <c r="B86" s="173">
        <v>8</v>
      </c>
      <c r="C86" s="122"/>
      <c r="D86" s="112"/>
      <c r="E86" s="112"/>
      <c r="F86" s="122"/>
      <c r="G86" s="641"/>
      <c r="H86" s="122"/>
      <c r="I86" s="493"/>
      <c r="J86" s="642"/>
      <c r="K86" s="643"/>
      <c r="L86" s="493"/>
      <c r="M86" s="643"/>
      <c r="N86" s="170"/>
      <c r="O86" s="170"/>
      <c r="P86" s="493"/>
      <c r="Q86" s="493"/>
      <c r="R86" s="493"/>
      <c r="S86" s="493"/>
      <c r="T86" s="644"/>
      <c r="U86" s="634"/>
    </row>
    <row r="87" spans="1:21" x14ac:dyDescent="0.35">
      <c r="A87" s="1103"/>
      <c r="B87" s="173">
        <v>9</v>
      </c>
      <c r="C87" s="122"/>
      <c r="D87" s="112"/>
      <c r="E87" s="112"/>
      <c r="F87" s="122"/>
      <c r="G87" s="641"/>
      <c r="H87" s="122"/>
      <c r="I87" s="493"/>
      <c r="J87" s="642"/>
      <c r="K87" s="643"/>
      <c r="L87" s="493"/>
      <c r="M87" s="643"/>
      <c r="N87" s="170"/>
      <c r="O87" s="170"/>
      <c r="P87" s="493"/>
      <c r="Q87" s="493"/>
      <c r="R87" s="493"/>
      <c r="S87" s="493"/>
      <c r="T87" s="644"/>
      <c r="U87" s="634"/>
    </row>
    <row r="88" spans="1:21" ht="15" thickBot="1" x14ac:dyDescent="0.4">
      <c r="A88" s="1104"/>
      <c r="B88" s="174">
        <v>10</v>
      </c>
      <c r="C88" s="151"/>
      <c r="D88" s="149"/>
      <c r="E88" s="149"/>
      <c r="F88" s="151"/>
      <c r="G88" s="645"/>
      <c r="H88" s="151"/>
      <c r="I88" s="494"/>
      <c r="J88" s="646"/>
      <c r="K88" s="647"/>
      <c r="L88" s="494"/>
      <c r="M88" s="647"/>
      <c r="N88" s="171" t="s">
        <v>440</v>
      </c>
      <c r="O88" s="171"/>
      <c r="P88" s="494"/>
      <c r="Q88" s="494"/>
      <c r="R88" s="494"/>
      <c r="S88" s="494"/>
      <c r="T88" s="648"/>
      <c r="U88" s="634"/>
    </row>
    <row r="89" spans="1:21" ht="29.5" thickBot="1" x14ac:dyDescent="0.4">
      <c r="A89" s="157"/>
      <c r="B89" s="113"/>
      <c r="C89" s="113"/>
      <c r="D89" s="113"/>
      <c r="E89" s="551" t="s">
        <v>388</v>
      </c>
      <c r="F89" s="552">
        <f>COUNTA(F79:F88)</f>
        <v>0</v>
      </c>
      <c r="G89" s="553">
        <f>COUNTA(G79:G88)</f>
        <v>0</v>
      </c>
      <c r="H89" s="649"/>
      <c r="I89" s="649"/>
      <c r="J89" s="597" t="s">
        <v>627</v>
      </c>
      <c r="K89" s="599">
        <f>COUNTIF(K79:K88,"&lt;=31/12/2024")</f>
        <v>0</v>
      </c>
      <c r="L89" s="649"/>
      <c r="M89" s="155" t="s">
        <v>428</v>
      </c>
      <c r="N89" s="168">
        <f>SUM(N79:N88)</f>
        <v>0</v>
      </c>
      <c r="O89" s="169">
        <f>SUM(O79:O88)</f>
        <v>0</v>
      </c>
      <c r="P89" s="113"/>
      <c r="R89" s="113"/>
      <c r="S89" s="113"/>
      <c r="T89" s="650"/>
      <c r="U89" s="651"/>
    </row>
    <row r="90" spans="1:21" ht="15" thickBot="1" x14ac:dyDescent="0.4">
      <c r="A90" s="652"/>
      <c r="B90" s="653"/>
      <c r="C90" s="459"/>
      <c r="D90" s="459"/>
      <c r="E90" s="459"/>
      <c r="F90" s="653"/>
      <c r="G90" s="459"/>
      <c r="H90" s="459"/>
      <c r="I90" s="653"/>
      <c r="J90" s="653"/>
      <c r="K90" s="459"/>
      <c r="L90" s="459"/>
      <c r="M90" s="459"/>
      <c r="N90" s="459"/>
      <c r="O90" s="459"/>
      <c r="P90" s="459"/>
      <c r="Q90" s="459"/>
      <c r="R90" s="459"/>
      <c r="S90" s="654"/>
      <c r="T90" s="459"/>
      <c r="U90" s="655"/>
    </row>
    <row r="91" spans="1:21" ht="15" thickBot="1" x14ac:dyDescent="0.4">
      <c r="A91" s="629"/>
      <c r="B91" s="630"/>
      <c r="C91" s="631"/>
      <c r="D91" s="631"/>
      <c r="E91" s="631"/>
      <c r="F91" s="630"/>
      <c r="G91" s="631"/>
      <c r="H91" s="631"/>
      <c r="I91" s="630"/>
      <c r="J91" s="630"/>
      <c r="K91" s="631"/>
      <c r="L91" s="631"/>
      <c r="M91" s="631"/>
      <c r="N91" s="631"/>
      <c r="O91" s="631"/>
      <c r="P91" s="631"/>
      <c r="Q91" s="631"/>
      <c r="R91" s="631"/>
      <c r="S91" s="631"/>
      <c r="T91" s="631"/>
      <c r="U91" s="632"/>
    </row>
    <row r="92" spans="1:21" ht="27.5" thickBot="1" x14ac:dyDescent="0.4">
      <c r="A92" s="178" t="s">
        <v>9</v>
      </c>
      <c r="B92" s="1023" t="s">
        <v>59</v>
      </c>
      <c r="C92" s="1024"/>
      <c r="E92" s="1094" t="s">
        <v>389</v>
      </c>
      <c r="F92" s="1095"/>
      <c r="G92" s="1027">
        <f>VLOOKUP(B92,'sub_Urbano.Piano inv. forn'!$D$88:$H$107,3,FALSE)</f>
        <v>0</v>
      </c>
      <c r="H92" s="1028"/>
      <c r="I92" s="102"/>
      <c r="J92" s="1094" t="s">
        <v>390</v>
      </c>
      <c r="K92" s="1095"/>
      <c r="L92" s="1027">
        <f>VLOOKUP(B92,'sub_Urbano.Piano inv. forn'!$D$88:$H$107,4,FALSE)</f>
        <v>0</v>
      </c>
      <c r="M92" s="1028"/>
      <c r="O92" s="183" t="s">
        <v>391</v>
      </c>
      <c r="P92" s="633"/>
      <c r="R92" s="184" t="s">
        <v>392</v>
      </c>
      <c r="S92" s="1029"/>
      <c r="T92" s="1030"/>
      <c r="U92" s="634"/>
    </row>
    <row r="93" spans="1:21" ht="15" thickBot="1" x14ac:dyDescent="0.4">
      <c r="A93" s="157"/>
      <c r="B93" s="114"/>
      <c r="C93" s="114"/>
      <c r="E93" s="115"/>
      <c r="F93" s="115"/>
      <c r="G93" s="116"/>
      <c r="H93" s="116"/>
      <c r="I93" s="102"/>
      <c r="J93" s="115"/>
      <c r="K93" s="115"/>
      <c r="L93" s="116"/>
      <c r="M93" s="116"/>
      <c r="O93" s="117"/>
      <c r="R93" s="113"/>
      <c r="S93" s="605"/>
      <c r="U93" s="158"/>
    </row>
    <row r="94" spans="1:21" ht="38.25" customHeight="1" thickBot="1" x14ac:dyDescent="0.4">
      <c r="A94" s="1076" t="s">
        <v>393</v>
      </c>
      <c r="B94" s="1077"/>
      <c r="C94" s="1077"/>
      <c r="D94" s="1078"/>
      <c r="E94" s="1034">
        <f>VLOOKUP(B92,'sub_Urbano.Piano inv. forn'!$D$88:$V$107,17,FALSE)</f>
        <v>0</v>
      </c>
      <c r="F94" s="1035"/>
      <c r="G94" s="1035"/>
      <c r="H94" s="1036"/>
      <c r="I94" s="102"/>
      <c r="J94" s="1079" t="s">
        <v>394</v>
      </c>
      <c r="K94" s="1080"/>
      <c r="L94" s="1034">
        <f>VLOOKUP(B92,'sub_Urbano.Piano inv. forn'!$D$88:$V$107,19,FALSE)</f>
        <v>0</v>
      </c>
      <c r="M94" s="1036"/>
      <c r="N94" s="141"/>
      <c r="O94" s="184" t="s">
        <v>395</v>
      </c>
      <c r="P94" s="163">
        <f>L94+E94</f>
        <v>0</v>
      </c>
      <c r="R94" s="184" t="s">
        <v>396</v>
      </c>
      <c r="S94" s="1029"/>
      <c r="T94" s="1030"/>
      <c r="U94" s="158"/>
    </row>
    <row r="95" spans="1:21" ht="15" thickBot="1" x14ac:dyDescent="0.4">
      <c r="A95" s="164"/>
      <c r="B95" s="165"/>
      <c r="C95" s="165"/>
      <c r="D95" s="165"/>
      <c r="E95" s="166"/>
      <c r="F95" s="166"/>
      <c r="G95" s="166"/>
      <c r="H95" s="166"/>
      <c r="I95" s="102"/>
      <c r="J95" s="115"/>
      <c r="K95" s="115"/>
      <c r="L95" s="166"/>
      <c r="M95" s="166"/>
      <c r="N95" s="141"/>
      <c r="O95" s="113"/>
      <c r="P95" s="141"/>
      <c r="R95" s="113"/>
      <c r="S95" s="114"/>
      <c r="T95" s="114"/>
      <c r="U95" s="634"/>
    </row>
    <row r="96" spans="1:21" ht="58" x14ac:dyDescent="0.35">
      <c r="A96" s="1099" t="s">
        <v>397</v>
      </c>
      <c r="B96" s="1101" t="s">
        <v>398</v>
      </c>
      <c r="C96" s="1101" t="s">
        <v>399</v>
      </c>
      <c r="D96" s="180" t="s">
        <v>400</v>
      </c>
      <c r="E96" s="626" t="s">
        <v>401</v>
      </c>
      <c r="F96" s="180" t="s">
        <v>402</v>
      </c>
      <c r="G96" s="180" t="s">
        <v>403</v>
      </c>
      <c r="H96" s="181" t="s">
        <v>347</v>
      </c>
      <c r="I96" s="181" t="s">
        <v>404</v>
      </c>
      <c r="J96" s="181" t="s">
        <v>405</v>
      </c>
      <c r="K96" s="181" t="s">
        <v>406</v>
      </c>
      <c r="L96" s="181" t="s">
        <v>407</v>
      </c>
      <c r="M96" s="181" t="s">
        <v>408</v>
      </c>
      <c r="N96" s="181" t="s">
        <v>409</v>
      </c>
      <c r="O96" s="181" t="s">
        <v>410</v>
      </c>
      <c r="P96" s="181" t="s">
        <v>411</v>
      </c>
      <c r="Q96" s="181" t="s">
        <v>412</v>
      </c>
      <c r="R96" s="181" t="s">
        <v>413</v>
      </c>
      <c r="S96" s="181" t="s">
        <v>414</v>
      </c>
      <c r="T96" s="1107" t="s">
        <v>415</v>
      </c>
      <c r="U96" s="635"/>
    </row>
    <row r="97" spans="1:21" ht="24.5" thickBot="1" x14ac:dyDescent="0.4">
      <c r="A97" s="1100"/>
      <c r="B97" s="1102"/>
      <c r="C97" s="1102"/>
      <c r="D97" s="182" t="s">
        <v>416</v>
      </c>
      <c r="E97" s="182" t="s">
        <v>417</v>
      </c>
      <c r="F97" s="182" t="s">
        <v>418</v>
      </c>
      <c r="G97" s="182" t="s">
        <v>418</v>
      </c>
      <c r="H97" s="182" t="s">
        <v>58</v>
      </c>
      <c r="I97" s="182" t="s">
        <v>419</v>
      </c>
      <c r="J97" s="182" t="s">
        <v>420</v>
      </c>
      <c r="K97" s="182" t="s">
        <v>421</v>
      </c>
      <c r="L97" s="182" t="s">
        <v>422</v>
      </c>
      <c r="M97" s="182" t="s">
        <v>421</v>
      </c>
      <c r="N97" s="182" t="s">
        <v>423</v>
      </c>
      <c r="O97" s="182" t="s">
        <v>387</v>
      </c>
      <c r="P97" s="182" t="s">
        <v>424</v>
      </c>
      <c r="Q97" s="182" t="s">
        <v>425</v>
      </c>
      <c r="R97" s="182" t="s">
        <v>426</v>
      </c>
      <c r="S97" s="182" t="s">
        <v>426</v>
      </c>
      <c r="T97" s="1108"/>
      <c r="U97" s="635"/>
    </row>
    <row r="98" spans="1:21" x14ac:dyDescent="0.35">
      <c r="A98" s="1103" t="str">
        <f>B92</f>
        <v>suburb.e.1</v>
      </c>
      <c r="B98" s="172">
        <v>1</v>
      </c>
      <c r="C98" s="213"/>
      <c r="D98" s="125"/>
      <c r="E98" s="125"/>
      <c r="F98" s="213"/>
      <c r="G98" s="637"/>
      <c r="H98" s="127"/>
      <c r="I98" s="492"/>
      <c r="J98" s="638"/>
      <c r="K98" s="639"/>
      <c r="L98" s="492"/>
      <c r="M98" s="639"/>
      <c r="N98" s="179"/>
      <c r="O98" s="179"/>
      <c r="P98" s="492"/>
      <c r="Q98" s="492"/>
      <c r="R98" s="492"/>
      <c r="S98" s="492"/>
      <c r="T98" s="640"/>
      <c r="U98" s="634"/>
    </row>
    <row r="99" spans="1:21" x14ac:dyDescent="0.35">
      <c r="A99" s="1103"/>
      <c r="B99" s="173">
        <v>2</v>
      </c>
      <c r="C99" s="122"/>
      <c r="D99" s="112"/>
      <c r="E99" s="112"/>
      <c r="F99" s="122"/>
      <c r="G99" s="641"/>
      <c r="H99" s="122"/>
      <c r="I99" s="493"/>
      <c r="J99" s="642"/>
      <c r="K99" s="643"/>
      <c r="L99" s="493"/>
      <c r="M99" s="643"/>
      <c r="N99" s="170"/>
      <c r="O99" s="170"/>
      <c r="P99" s="493"/>
      <c r="Q99" s="493" t="s">
        <v>427</v>
      </c>
      <c r="R99" s="493"/>
      <c r="S99" s="493"/>
      <c r="T99" s="644"/>
      <c r="U99" s="634"/>
    </row>
    <row r="100" spans="1:21" x14ac:dyDescent="0.35">
      <c r="A100" s="1103"/>
      <c r="B100" s="173">
        <v>3</v>
      </c>
      <c r="C100" s="122"/>
      <c r="D100" s="112"/>
      <c r="E100" s="112"/>
      <c r="F100" s="122"/>
      <c r="G100" s="641"/>
      <c r="H100" s="122"/>
      <c r="I100" s="493"/>
      <c r="J100" s="642"/>
      <c r="K100" s="643"/>
      <c r="L100" s="493"/>
      <c r="M100" s="643"/>
      <c r="N100" s="170"/>
      <c r="O100" s="170"/>
      <c r="P100" s="493"/>
      <c r="Q100" s="493"/>
      <c r="R100" s="493"/>
      <c r="S100" s="493"/>
      <c r="T100" s="644"/>
      <c r="U100" s="634"/>
    </row>
    <row r="101" spans="1:21" x14ac:dyDescent="0.35">
      <c r="A101" s="1103"/>
      <c r="B101" s="173">
        <v>4</v>
      </c>
      <c r="C101" s="122"/>
      <c r="D101" s="112"/>
      <c r="E101" s="112"/>
      <c r="F101" s="122"/>
      <c r="G101" s="641"/>
      <c r="H101" s="122"/>
      <c r="I101" s="493"/>
      <c r="J101" s="642"/>
      <c r="K101" s="643"/>
      <c r="L101" s="493"/>
      <c r="M101" s="643"/>
      <c r="N101" s="170"/>
      <c r="O101" s="170"/>
      <c r="P101" s="493"/>
      <c r="Q101" s="493"/>
      <c r="R101" s="493"/>
      <c r="S101" s="493"/>
      <c r="T101" s="644"/>
      <c r="U101" s="634"/>
    </row>
    <row r="102" spans="1:21" x14ac:dyDescent="0.35">
      <c r="A102" s="1103"/>
      <c r="B102" s="173">
        <v>5</v>
      </c>
      <c r="C102" s="122"/>
      <c r="D102" s="112"/>
      <c r="E102" s="112"/>
      <c r="F102" s="122"/>
      <c r="G102" s="641"/>
      <c r="H102" s="122"/>
      <c r="I102" s="493"/>
      <c r="J102" s="642"/>
      <c r="K102" s="643"/>
      <c r="L102" s="493"/>
      <c r="M102" s="643"/>
      <c r="N102" s="170"/>
      <c r="O102" s="170"/>
      <c r="P102" s="493"/>
      <c r="Q102" s="493"/>
      <c r="R102" s="493"/>
      <c r="S102" s="493"/>
      <c r="T102" s="644"/>
      <c r="U102" s="634"/>
    </row>
    <row r="103" spans="1:21" x14ac:dyDescent="0.35">
      <c r="A103" s="1103"/>
      <c r="B103" s="173">
        <v>6</v>
      </c>
      <c r="C103" s="122"/>
      <c r="D103" s="112"/>
      <c r="E103" s="112"/>
      <c r="F103" s="122"/>
      <c r="G103" s="641"/>
      <c r="H103" s="122"/>
      <c r="I103" s="493"/>
      <c r="J103" s="642"/>
      <c r="K103" s="643"/>
      <c r="L103" s="493"/>
      <c r="M103" s="643"/>
      <c r="N103" s="170"/>
      <c r="O103" s="170"/>
      <c r="P103" s="493"/>
      <c r="Q103" s="493"/>
      <c r="R103" s="493"/>
      <c r="S103" s="493"/>
      <c r="T103" s="644"/>
      <c r="U103" s="634"/>
    </row>
    <row r="104" spans="1:21" x14ac:dyDescent="0.35">
      <c r="A104" s="1103"/>
      <c r="B104" s="173">
        <v>7</v>
      </c>
      <c r="C104" s="122"/>
      <c r="D104" s="112"/>
      <c r="E104" s="112"/>
      <c r="F104" s="122"/>
      <c r="G104" s="641"/>
      <c r="H104" s="122"/>
      <c r="I104" s="493"/>
      <c r="J104" s="642"/>
      <c r="K104" s="643"/>
      <c r="L104" s="493"/>
      <c r="M104" s="643"/>
      <c r="N104" s="170"/>
      <c r="O104" s="170"/>
      <c r="P104" s="493"/>
      <c r="Q104" s="493"/>
      <c r="R104" s="493"/>
      <c r="S104" s="493"/>
      <c r="T104" s="644"/>
      <c r="U104" s="634"/>
    </row>
    <row r="105" spans="1:21" x14ac:dyDescent="0.35">
      <c r="A105" s="1103"/>
      <c r="B105" s="173">
        <v>8</v>
      </c>
      <c r="C105" s="122"/>
      <c r="D105" s="112"/>
      <c r="E105" s="112"/>
      <c r="F105" s="122"/>
      <c r="G105" s="641"/>
      <c r="H105" s="122"/>
      <c r="I105" s="493"/>
      <c r="J105" s="642"/>
      <c r="K105" s="643"/>
      <c r="L105" s="493"/>
      <c r="M105" s="643"/>
      <c r="N105" s="170"/>
      <c r="O105" s="170"/>
      <c r="P105" s="493"/>
      <c r="Q105" s="493"/>
      <c r="R105" s="493"/>
      <c r="S105" s="493"/>
      <c r="T105" s="644"/>
      <c r="U105" s="634"/>
    </row>
    <row r="106" spans="1:21" x14ac:dyDescent="0.35">
      <c r="A106" s="1103"/>
      <c r="B106" s="173">
        <v>9</v>
      </c>
      <c r="C106" s="122"/>
      <c r="D106" s="112"/>
      <c r="E106" s="112"/>
      <c r="F106" s="122"/>
      <c r="G106" s="641"/>
      <c r="H106" s="122"/>
      <c r="I106" s="493"/>
      <c r="J106" s="642"/>
      <c r="K106" s="643"/>
      <c r="L106" s="493"/>
      <c r="M106" s="643"/>
      <c r="N106" s="170"/>
      <c r="O106" s="170"/>
      <c r="P106" s="493"/>
      <c r="Q106" s="493"/>
      <c r="R106" s="493"/>
      <c r="S106" s="493"/>
      <c r="T106" s="644"/>
      <c r="U106" s="634"/>
    </row>
    <row r="107" spans="1:21" ht="15" thickBot="1" x14ac:dyDescent="0.4">
      <c r="A107" s="1104"/>
      <c r="B107" s="174">
        <v>10</v>
      </c>
      <c r="C107" s="151"/>
      <c r="D107" s="149"/>
      <c r="E107" s="149"/>
      <c r="F107" s="151"/>
      <c r="G107" s="645"/>
      <c r="H107" s="151"/>
      <c r="I107" s="494"/>
      <c r="J107" s="646"/>
      <c r="K107" s="647"/>
      <c r="L107" s="494"/>
      <c r="M107" s="647"/>
      <c r="N107" s="171" t="s">
        <v>440</v>
      </c>
      <c r="O107" s="171"/>
      <c r="P107" s="494"/>
      <c r="Q107" s="494"/>
      <c r="R107" s="494"/>
      <c r="S107" s="494"/>
      <c r="T107" s="648"/>
      <c r="U107" s="634"/>
    </row>
    <row r="108" spans="1:21" ht="29.5" thickBot="1" x14ac:dyDescent="0.4">
      <c r="A108" s="157"/>
      <c r="B108" s="113"/>
      <c r="C108" s="113"/>
      <c r="D108" s="113"/>
      <c r="E108" s="551" t="s">
        <v>388</v>
      </c>
      <c r="F108" s="552">
        <f>COUNTA(F98:F107)</f>
        <v>0</v>
      </c>
      <c r="G108" s="553">
        <f>COUNTA(G98:G107)</f>
        <v>0</v>
      </c>
      <c r="H108" s="649"/>
      <c r="I108" s="649"/>
      <c r="J108" s="597" t="s">
        <v>627</v>
      </c>
      <c r="K108" s="599">
        <f>COUNTIF(K98:K107,"&lt;=31/12/2024")</f>
        <v>0</v>
      </c>
      <c r="L108" s="649"/>
      <c r="M108" s="155" t="s">
        <v>428</v>
      </c>
      <c r="N108" s="168">
        <f>SUM(N98:N107)</f>
        <v>0</v>
      </c>
      <c r="O108" s="169">
        <f>SUM(O98:O107)</f>
        <v>0</v>
      </c>
      <c r="P108" s="113"/>
      <c r="R108" s="113"/>
      <c r="S108" s="113"/>
      <c r="T108" s="650"/>
      <c r="U108" s="651"/>
    </row>
    <row r="109" spans="1:21" ht="15" thickBot="1" x14ac:dyDescent="0.4">
      <c r="A109" s="652"/>
      <c r="B109" s="653"/>
      <c r="C109" s="459"/>
      <c r="D109" s="459"/>
      <c r="E109" s="459"/>
      <c r="F109" s="653"/>
      <c r="G109" s="459"/>
      <c r="H109" s="459"/>
      <c r="I109" s="653"/>
      <c r="J109" s="653"/>
      <c r="K109" s="459"/>
      <c r="L109" s="459"/>
      <c r="M109" s="459"/>
      <c r="N109" s="459"/>
      <c r="O109" s="459"/>
      <c r="P109" s="459"/>
      <c r="Q109" s="459"/>
      <c r="R109" s="459"/>
      <c r="S109" s="654"/>
      <c r="T109" s="459"/>
      <c r="U109" s="655"/>
    </row>
    <row r="110" spans="1:21" ht="15" thickBot="1" x14ac:dyDescent="0.4">
      <c r="A110" s="629"/>
      <c r="B110" s="630"/>
      <c r="C110" s="631"/>
      <c r="D110" s="631"/>
      <c r="E110" s="631"/>
      <c r="F110" s="630"/>
      <c r="G110" s="631"/>
      <c r="H110" s="631"/>
      <c r="I110" s="630"/>
      <c r="J110" s="630"/>
      <c r="K110" s="631"/>
      <c r="L110" s="631"/>
      <c r="M110" s="631"/>
      <c r="N110" s="631"/>
      <c r="O110" s="631"/>
      <c r="P110" s="631"/>
      <c r="Q110" s="631"/>
      <c r="R110" s="631"/>
      <c r="S110" s="631"/>
      <c r="T110" s="631"/>
      <c r="U110" s="632"/>
    </row>
    <row r="111" spans="1:21" ht="27.5" thickBot="1" x14ac:dyDescent="0.4">
      <c r="A111" s="178" t="s">
        <v>9</v>
      </c>
      <c r="B111" s="1023" t="s">
        <v>59</v>
      </c>
      <c r="C111" s="1024"/>
      <c r="E111" s="1094" t="s">
        <v>389</v>
      </c>
      <c r="F111" s="1095"/>
      <c r="G111" s="1027">
        <f>VLOOKUP(B111,'sub_Urbano.Piano inv. forn'!$D$88:$H$107,3,FALSE)</f>
        <v>0</v>
      </c>
      <c r="H111" s="1028"/>
      <c r="I111" s="102"/>
      <c r="J111" s="1094" t="s">
        <v>390</v>
      </c>
      <c r="K111" s="1095"/>
      <c r="L111" s="1027">
        <f>VLOOKUP(B111,'sub_Urbano.Piano inv. forn'!$D$88:$H$107,4,FALSE)</f>
        <v>0</v>
      </c>
      <c r="M111" s="1028"/>
      <c r="O111" s="183" t="s">
        <v>391</v>
      </c>
      <c r="P111" s="633"/>
      <c r="R111" s="184" t="s">
        <v>392</v>
      </c>
      <c r="S111" s="1029"/>
      <c r="T111" s="1030"/>
      <c r="U111" s="634"/>
    </row>
    <row r="112" spans="1:21" ht="15" thickBot="1" x14ac:dyDescent="0.4">
      <c r="A112" s="157"/>
      <c r="B112" s="114"/>
      <c r="C112" s="114"/>
      <c r="E112" s="115"/>
      <c r="F112" s="115"/>
      <c r="G112" s="116"/>
      <c r="H112" s="116"/>
      <c r="I112" s="102"/>
      <c r="J112" s="115"/>
      <c r="K112" s="115"/>
      <c r="L112" s="116"/>
      <c r="M112" s="116"/>
      <c r="O112" s="117"/>
      <c r="R112" s="113"/>
      <c r="S112" s="605"/>
      <c r="U112" s="158"/>
    </row>
    <row r="113" spans="1:21" ht="30.75" customHeight="1" thickBot="1" x14ac:dyDescent="0.4">
      <c r="A113" s="1076" t="s">
        <v>393</v>
      </c>
      <c r="B113" s="1077"/>
      <c r="C113" s="1077"/>
      <c r="D113" s="1078"/>
      <c r="E113" s="1034">
        <f>VLOOKUP(B111,'sub_Urbano.Piano inv. forn'!$D$88:$V$107,17,FALSE)</f>
        <v>0</v>
      </c>
      <c r="F113" s="1035"/>
      <c r="G113" s="1035"/>
      <c r="H113" s="1036"/>
      <c r="I113" s="102"/>
      <c r="J113" s="1079" t="s">
        <v>394</v>
      </c>
      <c r="K113" s="1080"/>
      <c r="L113" s="1034">
        <f>VLOOKUP(B111,'sub_Urbano.Piano inv. forn'!$D$88:$V$107,19,FALSE)</f>
        <v>0</v>
      </c>
      <c r="M113" s="1036"/>
      <c r="N113" s="141"/>
      <c r="O113" s="184" t="s">
        <v>395</v>
      </c>
      <c r="P113" s="163">
        <f>L113+E113</f>
        <v>0</v>
      </c>
      <c r="R113" s="184" t="s">
        <v>396</v>
      </c>
      <c r="S113" s="1029"/>
      <c r="T113" s="1030"/>
      <c r="U113" s="158"/>
    </row>
    <row r="114" spans="1:21" ht="15" thickBot="1" x14ac:dyDescent="0.4">
      <c r="A114" s="164"/>
      <c r="B114" s="165"/>
      <c r="C114" s="165"/>
      <c r="D114" s="165"/>
      <c r="E114" s="166"/>
      <c r="F114" s="166"/>
      <c r="G114" s="166"/>
      <c r="H114" s="166"/>
      <c r="I114" s="102"/>
      <c r="J114" s="115"/>
      <c r="K114" s="115"/>
      <c r="L114" s="166"/>
      <c r="M114" s="166"/>
      <c r="N114" s="141"/>
      <c r="O114" s="113"/>
      <c r="P114" s="141"/>
      <c r="R114" s="113"/>
      <c r="S114" s="114"/>
      <c r="T114" s="114"/>
      <c r="U114" s="634"/>
    </row>
    <row r="115" spans="1:21" ht="58" x14ac:dyDescent="0.35">
      <c r="A115" s="1099" t="s">
        <v>397</v>
      </c>
      <c r="B115" s="1101" t="s">
        <v>398</v>
      </c>
      <c r="C115" s="1101" t="s">
        <v>399</v>
      </c>
      <c r="D115" s="180" t="s">
        <v>400</v>
      </c>
      <c r="E115" s="626" t="s">
        <v>401</v>
      </c>
      <c r="F115" s="180" t="s">
        <v>402</v>
      </c>
      <c r="G115" s="180" t="s">
        <v>403</v>
      </c>
      <c r="H115" s="181" t="s">
        <v>347</v>
      </c>
      <c r="I115" s="181" t="s">
        <v>404</v>
      </c>
      <c r="J115" s="181" t="s">
        <v>405</v>
      </c>
      <c r="K115" s="181" t="s">
        <v>406</v>
      </c>
      <c r="L115" s="181" t="s">
        <v>407</v>
      </c>
      <c r="M115" s="181" t="s">
        <v>408</v>
      </c>
      <c r="N115" s="181" t="s">
        <v>409</v>
      </c>
      <c r="O115" s="181" t="s">
        <v>410</v>
      </c>
      <c r="P115" s="181" t="s">
        <v>411</v>
      </c>
      <c r="Q115" s="181" t="s">
        <v>412</v>
      </c>
      <c r="R115" s="181" t="s">
        <v>413</v>
      </c>
      <c r="S115" s="181" t="s">
        <v>414</v>
      </c>
      <c r="T115" s="1107" t="s">
        <v>415</v>
      </c>
      <c r="U115" s="635"/>
    </row>
    <row r="116" spans="1:21" ht="24.5" thickBot="1" x14ac:dyDescent="0.4">
      <c r="A116" s="1100"/>
      <c r="B116" s="1102"/>
      <c r="C116" s="1102"/>
      <c r="D116" s="182" t="s">
        <v>416</v>
      </c>
      <c r="E116" s="182" t="s">
        <v>417</v>
      </c>
      <c r="F116" s="182" t="s">
        <v>418</v>
      </c>
      <c r="G116" s="182" t="s">
        <v>418</v>
      </c>
      <c r="H116" s="182" t="s">
        <v>58</v>
      </c>
      <c r="I116" s="182" t="s">
        <v>419</v>
      </c>
      <c r="J116" s="182" t="s">
        <v>420</v>
      </c>
      <c r="K116" s="182" t="s">
        <v>421</v>
      </c>
      <c r="L116" s="182" t="s">
        <v>422</v>
      </c>
      <c r="M116" s="182" t="s">
        <v>421</v>
      </c>
      <c r="N116" s="182" t="s">
        <v>423</v>
      </c>
      <c r="O116" s="182" t="s">
        <v>387</v>
      </c>
      <c r="P116" s="182" t="s">
        <v>424</v>
      </c>
      <c r="Q116" s="182" t="s">
        <v>425</v>
      </c>
      <c r="R116" s="182" t="s">
        <v>426</v>
      </c>
      <c r="S116" s="182" t="s">
        <v>426</v>
      </c>
      <c r="T116" s="1108"/>
      <c r="U116" s="635"/>
    </row>
    <row r="117" spans="1:21" x14ac:dyDescent="0.35">
      <c r="A117" s="1103" t="str">
        <f>B111</f>
        <v>suburb.e.1</v>
      </c>
      <c r="B117" s="172">
        <v>1</v>
      </c>
      <c r="C117" s="213"/>
      <c r="D117" s="125"/>
      <c r="E117" s="125"/>
      <c r="F117" s="213"/>
      <c r="G117" s="637"/>
      <c r="H117" s="127"/>
      <c r="I117" s="492"/>
      <c r="J117" s="638"/>
      <c r="K117" s="639"/>
      <c r="L117" s="492"/>
      <c r="M117" s="639"/>
      <c r="N117" s="179"/>
      <c r="O117" s="179"/>
      <c r="P117" s="492"/>
      <c r="Q117" s="492"/>
      <c r="R117" s="492"/>
      <c r="S117" s="492"/>
      <c r="T117" s="640"/>
      <c r="U117" s="634"/>
    </row>
    <row r="118" spans="1:21" x14ac:dyDescent="0.35">
      <c r="A118" s="1103"/>
      <c r="B118" s="173">
        <v>2</v>
      </c>
      <c r="C118" s="122"/>
      <c r="D118" s="112"/>
      <c r="E118" s="112"/>
      <c r="F118" s="122"/>
      <c r="G118" s="641"/>
      <c r="H118" s="122"/>
      <c r="I118" s="493"/>
      <c r="J118" s="642"/>
      <c r="K118" s="643"/>
      <c r="L118" s="493"/>
      <c r="M118" s="643"/>
      <c r="N118" s="170"/>
      <c r="O118" s="170"/>
      <c r="P118" s="493"/>
      <c r="Q118" s="493" t="s">
        <v>427</v>
      </c>
      <c r="R118" s="493"/>
      <c r="S118" s="493"/>
      <c r="T118" s="644"/>
      <c r="U118" s="634"/>
    </row>
    <row r="119" spans="1:21" x14ac:dyDescent="0.35">
      <c r="A119" s="1103"/>
      <c r="B119" s="173">
        <v>3</v>
      </c>
      <c r="C119" s="122"/>
      <c r="D119" s="112"/>
      <c r="E119" s="112"/>
      <c r="F119" s="122"/>
      <c r="G119" s="641"/>
      <c r="H119" s="122"/>
      <c r="I119" s="493"/>
      <c r="J119" s="642"/>
      <c r="K119" s="643"/>
      <c r="L119" s="493"/>
      <c r="M119" s="643"/>
      <c r="N119" s="170"/>
      <c r="O119" s="170"/>
      <c r="P119" s="493"/>
      <c r="Q119" s="493"/>
      <c r="R119" s="493"/>
      <c r="S119" s="493"/>
      <c r="T119" s="644"/>
      <c r="U119" s="634"/>
    </row>
    <row r="120" spans="1:21" x14ac:dyDescent="0.35">
      <c r="A120" s="1103"/>
      <c r="B120" s="173">
        <v>4</v>
      </c>
      <c r="C120" s="122"/>
      <c r="D120" s="112"/>
      <c r="E120" s="112"/>
      <c r="F120" s="122"/>
      <c r="G120" s="641"/>
      <c r="H120" s="122"/>
      <c r="I120" s="493"/>
      <c r="J120" s="642"/>
      <c r="K120" s="643"/>
      <c r="L120" s="493"/>
      <c r="M120" s="643"/>
      <c r="N120" s="170"/>
      <c r="O120" s="170"/>
      <c r="P120" s="493"/>
      <c r="Q120" s="493"/>
      <c r="R120" s="493"/>
      <c r="S120" s="493"/>
      <c r="T120" s="644"/>
      <c r="U120" s="634"/>
    </row>
    <row r="121" spans="1:21" x14ac:dyDescent="0.35">
      <c r="A121" s="1103"/>
      <c r="B121" s="173">
        <v>5</v>
      </c>
      <c r="C121" s="122"/>
      <c r="D121" s="112"/>
      <c r="E121" s="112"/>
      <c r="F121" s="122"/>
      <c r="G121" s="641"/>
      <c r="H121" s="122"/>
      <c r="I121" s="493"/>
      <c r="J121" s="642"/>
      <c r="K121" s="643"/>
      <c r="L121" s="493"/>
      <c r="M121" s="643"/>
      <c r="N121" s="170"/>
      <c r="O121" s="170"/>
      <c r="P121" s="493"/>
      <c r="Q121" s="493"/>
      <c r="R121" s="493"/>
      <c r="S121" s="493"/>
      <c r="T121" s="644"/>
      <c r="U121" s="634"/>
    </row>
    <row r="122" spans="1:21" x14ac:dyDescent="0.35">
      <c r="A122" s="1103"/>
      <c r="B122" s="173">
        <v>6</v>
      </c>
      <c r="C122" s="122"/>
      <c r="D122" s="112"/>
      <c r="E122" s="112"/>
      <c r="F122" s="122"/>
      <c r="G122" s="641"/>
      <c r="H122" s="122"/>
      <c r="I122" s="493"/>
      <c r="J122" s="642"/>
      <c r="K122" s="643"/>
      <c r="L122" s="493"/>
      <c r="M122" s="643"/>
      <c r="N122" s="170"/>
      <c r="O122" s="170"/>
      <c r="P122" s="493"/>
      <c r="Q122" s="493"/>
      <c r="R122" s="493"/>
      <c r="S122" s="493"/>
      <c r="T122" s="644"/>
      <c r="U122" s="634"/>
    </row>
    <row r="123" spans="1:21" x14ac:dyDescent="0.35">
      <c r="A123" s="1103"/>
      <c r="B123" s="173">
        <v>7</v>
      </c>
      <c r="C123" s="122"/>
      <c r="D123" s="112"/>
      <c r="E123" s="112"/>
      <c r="F123" s="122"/>
      <c r="G123" s="641"/>
      <c r="H123" s="122"/>
      <c r="I123" s="493"/>
      <c r="J123" s="642"/>
      <c r="K123" s="643"/>
      <c r="L123" s="493"/>
      <c r="M123" s="643"/>
      <c r="N123" s="170"/>
      <c r="O123" s="170"/>
      <c r="P123" s="493"/>
      <c r="Q123" s="493"/>
      <c r="R123" s="493"/>
      <c r="S123" s="493"/>
      <c r="T123" s="644"/>
      <c r="U123" s="634"/>
    </row>
    <row r="124" spans="1:21" x14ac:dyDescent="0.35">
      <c r="A124" s="1103"/>
      <c r="B124" s="173">
        <v>8</v>
      </c>
      <c r="C124" s="122"/>
      <c r="D124" s="112"/>
      <c r="E124" s="112"/>
      <c r="F124" s="122"/>
      <c r="G124" s="641"/>
      <c r="H124" s="122"/>
      <c r="I124" s="493"/>
      <c r="J124" s="642"/>
      <c r="K124" s="643"/>
      <c r="L124" s="493"/>
      <c r="M124" s="643"/>
      <c r="N124" s="170"/>
      <c r="O124" s="170"/>
      <c r="P124" s="493"/>
      <c r="Q124" s="493"/>
      <c r="R124" s="493"/>
      <c r="S124" s="493"/>
      <c r="T124" s="644"/>
      <c r="U124" s="634"/>
    </row>
    <row r="125" spans="1:21" x14ac:dyDescent="0.35">
      <c r="A125" s="1103"/>
      <c r="B125" s="173">
        <v>9</v>
      </c>
      <c r="C125" s="122"/>
      <c r="D125" s="112"/>
      <c r="E125" s="112"/>
      <c r="F125" s="122"/>
      <c r="G125" s="641"/>
      <c r="H125" s="122"/>
      <c r="I125" s="493"/>
      <c r="J125" s="642"/>
      <c r="K125" s="643"/>
      <c r="L125" s="493"/>
      <c r="M125" s="643"/>
      <c r="N125" s="170"/>
      <c r="O125" s="170"/>
      <c r="P125" s="493"/>
      <c r="Q125" s="493"/>
      <c r="R125" s="493"/>
      <c r="S125" s="493"/>
      <c r="T125" s="644"/>
      <c r="U125" s="634"/>
    </row>
    <row r="126" spans="1:21" ht="15" thickBot="1" x14ac:dyDescent="0.4">
      <c r="A126" s="1104"/>
      <c r="B126" s="174">
        <v>10</v>
      </c>
      <c r="C126" s="151"/>
      <c r="D126" s="149"/>
      <c r="E126" s="149"/>
      <c r="F126" s="151"/>
      <c r="G126" s="645"/>
      <c r="H126" s="151"/>
      <c r="I126" s="494"/>
      <c r="J126" s="646"/>
      <c r="K126" s="647"/>
      <c r="L126" s="494"/>
      <c r="M126" s="647"/>
      <c r="N126" s="171" t="s">
        <v>440</v>
      </c>
      <c r="O126" s="171"/>
      <c r="P126" s="494"/>
      <c r="Q126" s="494"/>
      <c r="R126" s="494"/>
      <c r="S126" s="494"/>
      <c r="T126" s="648"/>
      <c r="U126" s="634"/>
    </row>
    <row r="127" spans="1:21" ht="29.5" thickBot="1" x14ac:dyDescent="0.4">
      <c r="A127" s="157"/>
      <c r="B127" s="113"/>
      <c r="C127" s="113"/>
      <c r="D127" s="113"/>
      <c r="E127" s="551" t="s">
        <v>388</v>
      </c>
      <c r="F127" s="552">
        <f>COUNTA(F117:F126)</f>
        <v>0</v>
      </c>
      <c r="G127" s="553">
        <f>COUNTA(G117:G126)</f>
        <v>0</v>
      </c>
      <c r="H127" s="649"/>
      <c r="I127" s="649"/>
      <c r="J127" s="597" t="s">
        <v>627</v>
      </c>
      <c r="K127" s="599">
        <f>COUNTIF(K117:K126,"&lt;=31/12/2024")</f>
        <v>0</v>
      </c>
      <c r="L127" s="649"/>
      <c r="M127" s="155" t="s">
        <v>428</v>
      </c>
      <c r="N127" s="168">
        <f>SUM(N117:N126)</f>
        <v>0</v>
      </c>
      <c r="O127" s="169">
        <f>SUM(O117:O126)</f>
        <v>0</v>
      </c>
      <c r="P127" s="113"/>
      <c r="R127" s="113"/>
      <c r="S127" s="113"/>
      <c r="T127" s="650"/>
      <c r="U127" s="651"/>
    </row>
    <row r="128" spans="1:21" ht="15" thickBot="1" x14ac:dyDescent="0.4">
      <c r="A128" s="652"/>
      <c r="B128" s="653"/>
      <c r="C128" s="459"/>
      <c r="D128" s="459"/>
      <c r="E128" s="459"/>
      <c r="F128" s="653"/>
      <c r="G128" s="459"/>
      <c r="H128" s="459"/>
      <c r="I128" s="653"/>
      <c r="J128" s="653"/>
      <c r="K128" s="459"/>
      <c r="L128" s="459"/>
      <c r="M128" s="459"/>
      <c r="N128" s="459"/>
      <c r="O128" s="459"/>
      <c r="P128" s="459"/>
      <c r="Q128" s="459"/>
      <c r="R128" s="459"/>
      <c r="S128" s="654"/>
      <c r="T128" s="459"/>
      <c r="U128" s="655"/>
    </row>
    <row r="129" spans="1:21" ht="15" thickBot="1" x14ac:dyDescent="0.4">
      <c r="A129" s="629"/>
      <c r="B129" s="630"/>
      <c r="C129" s="631"/>
      <c r="D129" s="631"/>
      <c r="E129" s="631"/>
      <c r="F129" s="630"/>
      <c r="G129" s="631"/>
      <c r="H129" s="631"/>
      <c r="I129" s="630"/>
      <c r="J129" s="630"/>
      <c r="K129" s="631"/>
      <c r="L129" s="631"/>
      <c r="M129" s="631"/>
      <c r="N129" s="631"/>
      <c r="O129" s="631"/>
      <c r="P129" s="631"/>
      <c r="Q129" s="631"/>
      <c r="R129" s="631"/>
      <c r="S129" s="631"/>
      <c r="T129" s="631"/>
      <c r="U129" s="632"/>
    </row>
    <row r="130" spans="1:21" ht="27.5" thickBot="1" x14ac:dyDescent="0.4">
      <c r="A130" s="178" t="s">
        <v>9</v>
      </c>
      <c r="B130" s="1023" t="s">
        <v>59</v>
      </c>
      <c r="C130" s="1024"/>
      <c r="E130" s="1094" t="s">
        <v>389</v>
      </c>
      <c r="F130" s="1095"/>
      <c r="G130" s="1027">
        <f>VLOOKUP(B130,'sub_Urbano.Piano inv. forn'!$D$88:$H$107,3,FALSE)</f>
        <v>0</v>
      </c>
      <c r="H130" s="1028"/>
      <c r="I130" s="102"/>
      <c r="J130" s="1094" t="s">
        <v>390</v>
      </c>
      <c r="K130" s="1095"/>
      <c r="L130" s="1027">
        <f>VLOOKUP(B130,'sub_Urbano.Piano inv. forn'!$D$88:$H$107,4,FALSE)</f>
        <v>0</v>
      </c>
      <c r="M130" s="1028"/>
      <c r="O130" s="183" t="s">
        <v>391</v>
      </c>
      <c r="P130" s="633"/>
      <c r="R130" s="184" t="s">
        <v>392</v>
      </c>
      <c r="S130" s="1029"/>
      <c r="T130" s="1030"/>
      <c r="U130" s="634"/>
    </row>
    <row r="131" spans="1:21" ht="15" thickBot="1" x14ac:dyDescent="0.4">
      <c r="A131" s="157"/>
      <c r="B131" s="114"/>
      <c r="C131" s="114"/>
      <c r="E131" s="115"/>
      <c r="F131" s="115"/>
      <c r="G131" s="116"/>
      <c r="H131" s="116"/>
      <c r="I131" s="102"/>
      <c r="J131" s="115"/>
      <c r="K131" s="115"/>
      <c r="L131" s="116"/>
      <c r="M131" s="116"/>
      <c r="O131" s="117"/>
      <c r="R131" s="113"/>
      <c r="S131" s="605"/>
      <c r="U131" s="158"/>
    </row>
    <row r="132" spans="1:21" ht="30.75" customHeight="1" thickBot="1" x14ac:dyDescent="0.4">
      <c r="A132" s="1076" t="s">
        <v>393</v>
      </c>
      <c r="B132" s="1077"/>
      <c r="C132" s="1077"/>
      <c r="D132" s="1078"/>
      <c r="E132" s="1034">
        <f>VLOOKUP(B130,'sub_Urbano.Piano inv. forn'!$D$88:$V$107,17,FALSE)</f>
        <v>0</v>
      </c>
      <c r="F132" s="1035"/>
      <c r="G132" s="1035"/>
      <c r="H132" s="1036"/>
      <c r="I132" s="102"/>
      <c r="J132" s="1079" t="s">
        <v>394</v>
      </c>
      <c r="K132" s="1080"/>
      <c r="L132" s="1034">
        <f>VLOOKUP(B130,'sub_Urbano.Piano inv. forn'!$D$88:$V$107,19,FALSE)</f>
        <v>0</v>
      </c>
      <c r="M132" s="1036"/>
      <c r="N132" s="141"/>
      <c r="O132" s="184" t="s">
        <v>395</v>
      </c>
      <c r="P132" s="163">
        <f>L132+E132</f>
        <v>0</v>
      </c>
      <c r="R132" s="184" t="s">
        <v>396</v>
      </c>
      <c r="S132" s="1029"/>
      <c r="T132" s="1030"/>
      <c r="U132" s="158"/>
    </row>
    <row r="133" spans="1:21" ht="15" thickBot="1" x14ac:dyDescent="0.4">
      <c r="A133" s="164"/>
      <c r="B133" s="165"/>
      <c r="C133" s="165"/>
      <c r="D133" s="165"/>
      <c r="E133" s="166"/>
      <c r="F133" s="166"/>
      <c r="G133" s="166"/>
      <c r="H133" s="166"/>
      <c r="I133" s="102"/>
      <c r="J133" s="115"/>
      <c r="K133" s="115"/>
      <c r="L133" s="166"/>
      <c r="M133" s="166"/>
      <c r="N133" s="141"/>
      <c r="O133" s="113"/>
      <c r="P133" s="141"/>
      <c r="R133" s="113"/>
      <c r="S133" s="114"/>
      <c r="T133" s="114"/>
      <c r="U133" s="634"/>
    </row>
    <row r="134" spans="1:21" ht="58" x14ac:dyDescent="0.35">
      <c r="A134" s="1099" t="s">
        <v>397</v>
      </c>
      <c r="B134" s="1101" t="s">
        <v>398</v>
      </c>
      <c r="C134" s="1101" t="s">
        <v>399</v>
      </c>
      <c r="D134" s="180" t="s">
        <v>400</v>
      </c>
      <c r="E134" s="626" t="s">
        <v>401</v>
      </c>
      <c r="F134" s="180" t="s">
        <v>402</v>
      </c>
      <c r="G134" s="180" t="s">
        <v>403</v>
      </c>
      <c r="H134" s="181" t="s">
        <v>347</v>
      </c>
      <c r="I134" s="181" t="s">
        <v>404</v>
      </c>
      <c r="J134" s="181" t="s">
        <v>405</v>
      </c>
      <c r="K134" s="181" t="s">
        <v>406</v>
      </c>
      <c r="L134" s="181" t="s">
        <v>407</v>
      </c>
      <c r="M134" s="181" t="s">
        <v>408</v>
      </c>
      <c r="N134" s="181" t="s">
        <v>409</v>
      </c>
      <c r="O134" s="181" t="s">
        <v>410</v>
      </c>
      <c r="P134" s="181" t="s">
        <v>411</v>
      </c>
      <c r="Q134" s="181" t="s">
        <v>412</v>
      </c>
      <c r="R134" s="181" t="s">
        <v>413</v>
      </c>
      <c r="S134" s="181" t="s">
        <v>414</v>
      </c>
      <c r="T134" s="1107" t="s">
        <v>415</v>
      </c>
      <c r="U134" s="635"/>
    </row>
    <row r="135" spans="1:21" ht="24.5" thickBot="1" x14ac:dyDescent="0.4">
      <c r="A135" s="1100"/>
      <c r="B135" s="1102"/>
      <c r="C135" s="1102"/>
      <c r="D135" s="182" t="s">
        <v>416</v>
      </c>
      <c r="E135" s="182" t="s">
        <v>417</v>
      </c>
      <c r="F135" s="182" t="s">
        <v>418</v>
      </c>
      <c r="G135" s="182" t="s">
        <v>418</v>
      </c>
      <c r="H135" s="182" t="s">
        <v>58</v>
      </c>
      <c r="I135" s="182" t="s">
        <v>419</v>
      </c>
      <c r="J135" s="182" t="s">
        <v>420</v>
      </c>
      <c r="K135" s="182" t="s">
        <v>421</v>
      </c>
      <c r="L135" s="182" t="s">
        <v>422</v>
      </c>
      <c r="M135" s="182" t="s">
        <v>421</v>
      </c>
      <c r="N135" s="182" t="s">
        <v>423</v>
      </c>
      <c r="O135" s="182" t="s">
        <v>387</v>
      </c>
      <c r="P135" s="182" t="s">
        <v>424</v>
      </c>
      <c r="Q135" s="182" t="s">
        <v>425</v>
      </c>
      <c r="R135" s="182" t="s">
        <v>426</v>
      </c>
      <c r="S135" s="182" t="s">
        <v>426</v>
      </c>
      <c r="T135" s="1108"/>
      <c r="U135" s="635"/>
    </row>
    <row r="136" spans="1:21" x14ac:dyDescent="0.35">
      <c r="A136" s="1103" t="str">
        <f>B130</f>
        <v>suburb.e.1</v>
      </c>
      <c r="B136" s="172">
        <v>1</v>
      </c>
      <c r="C136" s="213"/>
      <c r="D136" s="125"/>
      <c r="E136" s="125"/>
      <c r="F136" s="213"/>
      <c r="G136" s="637"/>
      <c r="H136" s="127"/>
      <c r="I136" s="492"/>
      <c r="J136" s="638"/>
      <c r="K136" s="639"/>
      <c r="L136" s="492"/>
      <c r="M136" s="639"/>
      <c r="N136" s="179"/>
      <c r="O136" s="179"/>
      <c r="P136" s="492"/>
      <c r="Q136" s="492"/>
      <c r="R136" s="492"/>
      <c r="S136" s="492"/>
      <c r="T136" s="640"/>
      <c r="U136" s="634"/>
    </row>
    <row r="137" spans="1:21" x14ac:dyDescent="0.35">
      <c r="A137" s="1103"/>
      <c r="B137" s="173">
        <v>2</v>
      </c>
      <c r="C137" s="122"/>
      <c r="D137" s="112"/>
      <c r="E137" s="112"/>
      <c r="F137" s="122"/>
      <c r="G137" s="641"/>
      <c r="H137" s="122"/>
      <c r="I137" s="493"/>
      <c r="J137" s="642"/>
      <c r="K137" s="643"/>
      <c r="L137" s="493"/>
      <c r="M137" s="643"/>
      <c r="N137" s="170"/>
      <c r="O137" s="170"/>
      <c r="P137" s="493"/>
      <c r="Q137" s="493" t="s">
        <v>427</v>
      </c>
      <c r="R137" s="493"/>
      <c r="S137" s="493"/>
      <c r="T137" s="644"/>
      <c r="U137" s="634"/>
    </row>
    <row r="138" spans="1:21" x14ac:dyDescent="0.35">
      <c r="A138" s="1103"/>
      <c r="B138" s="173">
        <v>3</v>
      </c>
      <c r="C138" s="122"/>
      <c r="D138" s="112"/>
      <c r="E138" s="112"/>
      <c r="F138" s="122"/>
      <c r="G138" s="641"/>
      <c r="H138" s="122"/>
      <c r="I138" s="493"/>
      <c r="J138" s="642"/>
      <c r="K138" s="643"/>
      <c r="L138" s="493"/>
      <c r="M138" s="643"/>
      <c r="N138" s="170"/>
      <c r="O138" s="170"/>
      <c r="P138" s="493"/>
      <c r="Q138" s="493"/>
      <c r="R138" s="493"/>
      <c r="S138" s="493"/>
      <c r="T138" s="644"/>
      <c r="U138" s="634"/>
    </row>
    <row r="139" spans="1:21" x14ac:dyDescent="0.35">
      <c r="A139" s="1103"/>
      <c r="B139" s="173">
        <v>4</v>
      </c>
      <c r="C139" s="122"/>
      <c r="D139" s="112"/>
      <c r="E139" s="112"/>
      <c r="F139" s="122"/>
      <c r="G139" s="641"/>
      <c r="H139" s="122"/>
      <c r="I139" s="493"/>
      <c r="J139" s="642"/>
      <c r="K139" s="643"/>
      <c r="L139" s="493"/>
      <c r="M139" s="643"/>
      <c r="N139" s="170"/>
      <c r="O139" s="170"/>
      <c r="P139" s="493"/>
      <c r="Q139" s="493"/>
      <c r="R139" s="493"/>
      <c r="S139" s="493"/>
      <c r="T139" s="644"/>
      <c r="U139" s="634"/>
    </row>
    <row r="140" spans="1:21" x14ac:dyDescent="0.35">
      <c r="A140" s="1103"/>
      <c r="B140" s="173">
        <v>5</v>
      </c>
      <c r="C140" s="122"/>
      <c r="D140" s="112"/>
      <c r="E140" s="112"/>
      <c r="F140" s="122"/>
      <c r="G140" s="641"/>
      <c r="H140" s="122"/>
      <c r="I140" s="493"/>
      <c r="J140" s="642"/>
      <c r="K140" s="643"/>
      <c r="L140" s="493"/>
      <c r="M140" s="643"/>
      <c r="N140" s="170"/>
      <c r="O140" s="170"/>
      <c r="P140" s="493"/>
      <c r="Q140" s="493"/>
      <c r="R140" s="493"/>
      <c r="S140" s="493"/>
      <c r="T140" s="644"/>
      <c r="U140" s="634"/>
    </row>
    <row r="141" spans="1:21" x14ac:dyDescent="0.35">
      <c r="A141" s="1103"/>
      <c r="B141" s="173">
        <v>6</v>
      </c>
      <c r="C141" s="122"/>
      <c r="D141" s="112"/>
      <c r="E141" s="112"/>
      <c r="F141" s="122"/>
      <c r="G141" s="641"/>
      <c r="H141" s="122"/>
      <c r="I141" s="493"/>
      <c r="J141" s="642"/>
      <c r="K141" s="643"/>
      <c r="L141" s="493"/>
      <c r="M141" s="643"/>
      <c r="N141" s="170"/>
      <c r="O141" s="170"/>
      <c r="P141" s="493"/>
      <c r="Q141" s="493"/>
      <c r="R141" s="493"/>
      <c r="S141" s="493"/>
      <c r="T141" s="644"/>
      <c r="U141" s="634"/>
    </row>
    <row r="142" spans="1:21" x14ac:dyDescent="0.35">
      <c r="A142" s="1103"/>
      <c r="B142" s="173">
        <v>7</v>
      </c>
      <c r="C142" s="122"/>
      <c r="D142" s="112"/>
      <c r="E142" s="112"/>
      <c r="F142" s="122"/>
      <c r="G142" s="641"/>
      <c r="H142" s="122"/>
      <c r="I142" s="493"/>
      <c r="J142" s="642"/>
      <c r="K142" s="643"/>
      <c r="L142" s="493"/>
      <c r="M142" s="643"/>
      <c r="N142" s="170"/>
      <c r="O142" s="170"/>
      <c r="P142" s="493"/>
      <c r="Q142" s="493"/>
      <c r="R142" s="493"/>
      <c r="S142" s="493"/>
      <c r="T142" s="644"/>
      <c r="U142" s="634"/>
    </row>
    <row r="143" spans="1:21" x14ac:dyDescent="0.35">
      <c r="A143" s="1103"/>
      <c r="B143" s="173">
        <v>8</v>
      </c>
      <c r="C143" s="122"/>
      <c r="D143" s="112"/>
      <c r="E143" s="112"/>
      <c r="F143" s="122"/>
      <c r="G143" s="641"/>
      <c r="H143" s="122"/>
      <c r="I143" s="493"/>
      <c r="J143" s="642"/>
      <c r="K143" s="643"/>
      <c r="L143" s="493"/>
      <c r="M143" s="643"/>
      <c r="N143" s="170"/>
      <c r="O143" s="170"/>
      <c r="P143" s="493"/>
      <c r="Q143" s="493"/>
      <c r="R143" s="493"/>
      <c r="S143" s="493"/>
      <c r="T143" s="644"/>
      <c r="U143" s="634"/>
    </row>
    <row r="144" spans="1:21" x14ac:dyDescent="0.35">
      <c r="A144" s="1103"/>
      <c r="B144" s="173">
        <v>9</v>
      </c>
      <c r="C144" s="122"/>
      <c r="D144" s="112"/>
      <c r="E144" s="112"/>
      <c r="F144" s="122"/>
      <c r="G144" s="641"/>
      <c r="H144" s="122"/>
      <c r="I144" s="493"/>
      <c r="J144" s="642"/>
      <c r="K144" s="643"/>
      <c r="L144" s="493"/>
      <c r="M144" s="643"/>
      <c r="N144" s="170"/>
      <c r="O144" s="170"/>
      <c r="P144" s="493"/>
      <c r="Q144" s="493"/>
      <c r="R144" s="493"/>
      <c r="S144" s="493"/>
      <c r="T144" s="644"/>
      <c r="U144" s="634"/>
    </row>
    <row r="145" spans="1:21" ht="15" thickBot="1" x14ac:dyDescent="0.4">
      <c r="A145" s="1104"/>
      <c r="B145" s="174">
        <v>10</v>
      </c>
      <c r="C145" s="151"/>
      <c r="D145" s="149"/>
      <c r="E145" s="149"/>
      <c r="F145" s="151"/>
      <c r="G145" s="645"/>
      <c r="H145" s="151"/>
      <c r="I145" s="494"/>
      <c r="J145" s="646"/>
      <c r="K145" s="647"/>
      <c r="L145" s="494"/>
      <c r="M145" s="647"/>
      <c r="N145" s="171" t="s">
        <v>440</v>
      </c>
      <c r="O145" s="171"/>
      <c r="P145" s="494"/>
      <c r="Q145" s="494"/>
      <c r="R145" s="494"/>
      <c r="S145" s="494"/>
      <c r="T145" s="648"/>
      <c r="U145" s="634"/>
    </row>
    <row r="146" spans="1:21" ht="29.5" thickBot="1" x14ac:dyDescent="0.4">
      <c r="A146" s="157"/>
      <c r="B146" s="113"/>
      <c r="C146" s="113"/>
      <c r="D146" s="113"/>
      <c r="E146" s="551" t="s">
        <v>388</v>
      </c>
      <c r="F146" s="552">
        <f>COUNTA(F136:F145)</f>
        <v>0</v>
      </c>
      <c r="G146" s="553">
        <f>COUNTA(G136:G145)</f>
        <v>0</v>
      </c>
      <c r="H146" s="649"/>
      <c r="I146" s="649"/>
      <c r="J146" s="597" t="s">
        <v>627</v>
      </c>
      <c r="K146" s="599">
        <f>COUNTIF(K136:K145,"&lt;=31/12/2024")</f>
        <v>0</v>
      </c>
      <c r="L146" s="649"/>
      <c r="M146" s="373" t="s">
        <v>428</v>
      </c>
      <c r="N146" s="374">
        <f>SUM(N136:N145)</f>
        <v>0</v>
      </c>
      <c r="O146" s="375">
        <f>SUM(O136:O145)</f>
        <v>0</v>
      </c>
      <c r="P146" s="113"/>
      <c r="R146" s="113"/>
      <c r="S146" s="113"/>
      <c r="T146" s="650"/>
      <c r="U146" s="651"/>
    </row>
    <row r="147" spans="1:21" ht="15" thickBot="1" x14ac:dyDescent="0.4">
      <c r="A147" s="652"/>
      <c r="B147" s="653"/>
      <c r="C147" s="459"/>
      <c r="D147" s="459"/>
      <c r="E147" s="459"/>
      <c r="F147" s="653"/>
      <c r="G147" s="459"/>
      <c r="H147" s="459"/>
      <c r="I147" s="653"/>
      <c r="J147" s="653"/>
      <c r="K147" s="459"/>
      <c r="L147" s="459"/>
      <c r="M147" s="459"/>
      <c r="N147" s="459"/>
      <c r="O147" s="459"/>
      <c r="P147" s="459"/>
      <c r="Q147" s="459"/>
      <c r="R147" s="459"/>
      <c r="S147" s="654"/>
      <c r="T147" s="459"/>
      <c r="U147" s="655"/>
    </row>
    <row r="148" spans="1:21" ht="15" thickBot="1" x14ac:dyDescent="0.4">
      <c r="A148" s="629"/>
      <c r="B148" s="630"/>
      <c r="C148" s="631"/>
      <c r="D148" s="631"/>
      <c r="E148" s="631"/>
      <c r="F148" s="630"/>
      <c r="G148" s="631"/>
      <c r="H148" s="631"/>
      <c r="I148" s="630"/>
      <c r="J148" s="630"/>
      <c r="K148" s="631"/>
      <c r="L148" s="631"/>
      <c r="M148" s="631"/>
      <c r="N148" s="631"/>
      <c r="O148" s="631"/>
      <c r="P148" s="631"/>
      <c r="Q148" s="631"/>
      <c r="R148" s="631"/>
      <c r="S148" s="631"/>
      <c r="T148" s="631"/>
      <c r="U148" s="632"/>
    </row>
    <row r="149" spans="1:21" ht="27.5" thickBot="1" x14ac:dyDescent="0.4">
      <c r="A149" s="178" t="s">
        <v>9</v>
      </c>
      <c r="B149" s="1023" t="s">
        <v>59</v>
      </c>
      <c r="C149" s="1024"/>
      <c r="E149" s="1094" t="s">
        <v>389</v>
      </c>
      <c r="F149" s="1095"/>
      <c r="G149" s="1027">
        <f>VLOOKUP(B149,'sub_Urbano.Piano inv. forn'!$D$88:$H$107,3,FALSE)</f>
        <v>0</v>
      </c>
      <c r="H149" s="1028"/>
      <c r="I149" s="102"/>
      <c r="J149" s="1094" t="s">
        <v>390</v>
      </c>
      <c r="K149" s="1095"/>
      <c r="L149" s="1027">
        <f>VLOOKUP(B149,'sub_Urbano.Piano inv. forn'!$D$88:$H$107,4,FALSE)</f>
        <v>0</v>
      </c>
      <c r="M149" s="1028"/>
      <c r="O149" s="183" t="s">
        <v>391</v>
      </c>
      <c r="P149" s="633"/>
      <c r="R149" s="184" t="s">
        <v>392</v>
      </c>
      <c r="S149" s="1029"/>
      <c r="T149" s="1030"/>
      <c r="U149" s="634"/>
    </row>
    <row r="150" spans="1:21" ht="15" thickBot="1" x14ac:dyDescent="0.4">
      <c r="A150" s="157"/>
      <c r="B150" s="114"/>
      <c r="C150" s="114"/>
      <c r="E150" s="115"/>
      <c r="F150" s="115"/>
      <c r="G150" s="116"/>
      <c r="H150" s="116"/>
      <c r="I150" s="102"/>
      <c r="J150" s="115"/>
      <c r="K150" s="115"/>
      <c r="L150" s="116"/>
      <c r="M150" s="116"/>
      <c r="O150" s="117"/>
      <c r="R150" s="113"/>
      <c r="S150" s="605"/>
      <c r="U150" s="158"/>
    </row>
    <row r="151" spans="1:21" ht="36" customHeight="1" thickBot="1" x14ac:dyDescent="0.4">
      <c r="A151" s="1076" t="s">
        <v>393</v>
      </c>
      <c r="B151" s="1077"/>
      <c r="C151" s="1077"/>
      <c r="D151" s="1078"/>
      <c r="E151" s="1034">
        <f>VLOOKUP(B149,'sub_Urbano.Piano inv. forn'!$D$88:$V$107,17,FALSE)</f>
        <v>0</v>
      </c>
      <c r="F151" s="1035"/>
      <c r="G151" s="1035"/>
      <c r="H151" s="1036"/>
      <c r="I151" s="102"/>
      <c r="J151" s="1079" t="s">
        <v>394</v>
      </c>
      <c r="K151" s="1080"/>
      <c r="L151" s="1034">
        <f>VLOOKUP(B149,'sub_Urbano.Piano inv. forn'!$D$88:$V$107,19,FALSE)</f>
        <v>0</v>
      </c>
      <c r="M151" s="1036"/>
      <c r="N151" s="141"/>
      <c r="O151" s="184" t="s">
        <v>395</v>
      </c>
      <c r="P151" s="163">
        <f>L151+E151</f>
        <v>0</v>
      </c>
      <c r="R151" s="184" t="s">
        <v>396</v>
      </c>
      <c r="S151" s="1029"/>
      <c r="T151" s="1030"/>
      <c r="U151" s="158"/>
    </row>
    <row r="152" spans="1:21" ht="15" thickBot="1" x14ac:dyDescent="0.4">
      <c r="A152" s="164"/>
      <c r="B152" s="165"/>
      <c r="C152" s="165"/>
      <c r="D152" s="165"/>
      <c r="E152" s="166"/>
      <c r="F152" s="166"/>
      <c r="G152" s="166"/>
      <c r="H152" s="166"/>
      <c r="I152" s="102"/>
      <c r="J152" s="115"/>
      <c r="K152" s="115"/>
      <c r="L152" s="166"/>
      <c r="M152" s="166"/>
      <c r="N152" s="141"/>
      <c r="O152" s="113"/>
      <c r="P152" s="141"/>
      <c r="R152" s="113"/>
      <c r="S152" s="114"/>
      <c r="T152" s="114"/>
      <c r="U152" s="634"/>
    </row>
    <row r="153" spans="1:21" ht="58" x14ac:dyDescent="0.35">
      <c r="A153" s="1099" t="s">
        <v>397</v>
      </c>
      <c r="B153" s="1101" t="s">
        <v>398</v>
      </c>
      <c r="C153" s="1101" t="s">
        <v>399</v>
      </c>
      <c r="D153" s="180" t="s">
        <v>400</v>
      </c>
      <c r="E153" s="626" t="s">
        <v>401</v>
      </c>
      <c r="F153" s="180" t="s">
        <v>402</v>
      </c>
      <c r="G153" s="180" t="s">
        <v>403</v>
      </c>
      <c r="H153" s="181" t="s">
        <v>347</v>
      </c>
      <c r="I153" s="181" t="s">
        <v>404</v>
      </c>
      <c r="J153" s="181" t="s">
        <v>405</v>
      </c>
      <c r="K153" s="181" t="s">
        <v>406</v>
      </c>
      <c r="L153" s="181" t="s">
        <v>407</v>
      </c>
      <c r="M153" s="181" t="s">
        <v>408</v>
      </c>
      <c r="N153" s="181" t="s">
        <v>409</v>
      </c>
      <c r="O153" s="181" t="s">
        <v>410</v>
      </c>
      <c r="P153" s="181" t="s">
        <v>411</v>
      </c>
      <c r="Q153" s="181" t="s">
        <v>412</v>
      </c>
      <c r="R153" s="181" t="s">
        <v>413</v>
      </c>
      <c r="S153" s="181" t="s">
        <v>414</v>
      </c>
      <c r="T153" s="1107" t="s">
        <v>415</v>
      </c>
      <c r="U153" s="635"/>
    </row>
    <row r="154" spans="1:21" ht="24.5" thickBot="1" x14ac:dyDescent="0.4">
      <c r="A154" s="1100"/>
      <c r="B154" s="1102"/>
      <c r="C154" s="1102"/>
      <c r="D154" s="182" t="s">
        <v>416</v>
      </c>
      <c r="E154" s="182" t="s">
        <v>417</v>
      </c>
      <c r="F154" s="182" t="s">
        <v>418</v>
      </c>
      <c r="G154" s="182" t="s">
        <v>418</v>
      </c>
      <c r="H154" s="182" t="s">
        <v>58</v>
      </c>
      <c r="I154" s="182" t="s">
        <v>419</v>
      </c>
      <c r="J154" s="182" t="s">
        <v>420</v>
      </c>
      <c r="K154" s="182" t="s">
        <v>421</v>
      </c>
      <c r="L154" s="182" t="s">
        <v>422</v>
      </c>
      <c r="M154" s="182" t="s">
        <v>421</v>
      </c>
      <c r="N154" s="182" t="s">
        <v>423</v>
      </c>
      <c r="O154" s="182" t="s">
        <v>387</v>
      </c>
      <c r="P154" s="182" t="s">
        <v>424</v>
      </c>
      <c r="Q154" s="182" t="s">
        <v>425</v>
      </c>
      <c r="R154" s="182" t="s">
        <v>426</v>
      </c>
      <c r="S154" s="182" t="s">
        <v>426</v>
      </c>
      <c r="T154" s="1108"/>
      <c r="U154" s="635"/>
    </row>
    <row r="155" spans="1:21" x14ac:dyDescent="0.35">
      <c r="A155" s="1103" t="str">
        <f>B149</f>
        <v>suburb.e.1</v>
      </c>
      <c r="B155" s="172">
        <v>1</v>
      </c>
      <c r="C155" s="213"/>
      <c r="D155" s="125"/>
      <c r="E155" s="125"/>
      <c r="F155" s="213"/>
      <c r="G155" s="637"/>
      <c r="H155" s="127"/>
      <c r="I155" s="492"/>
      <c r="J155" s="638"/>
      <c r="K155" s="639"/>
      <c r="L155" s="492"/>
      <c r="M155" s="639"/>
      <c r="N155" s="179"/>
      <c r="O155" s="179"/>
      <c r="P155" s="492"/>
      <c r="Q155" s="492"/>
      <c r="R155" s="492"/>
      <c r="S155" s="492"/>
      <c r="T155" s="640"/>
      <c r="U155" s="634"/>
    </row>
    <row r="156" spans="1:21" x14ac:dyDescent="0.35">
      <c r="A156" s="1103"/>
      <c r="B156" s="173">
        <v>2</v>
      </c>
      <c r="C156" s="122"/>
      <c r="D156" s="112"/>
      <c r="E156" s="112"/>
      <c r="F156" s="122"/>
      <c r="G156" s="641"/>
      <c r="H156" s="122"/>
      <c r="I156" s="493"/>
      <c r="J156" s="642"/>
      <c r="K156" s="643"/>
      <c r="L156" s="493"/>
      <c r="M156" s="643"/>
      <c r="N156" s="170"/>
      <c r="O156" s="170"/>
      <c r="P156" s="493"/>
      <c r="Q156" s="493" t="s">
        <v>427</v>
      </c>
      <c r="R156" s="493"/>
      <c r="S156" s="493"/>
      <c r="T156" s="644"/>
      <c r="U156" s="634"/>
    </row>
    <row r="157" spans="1:21" x14ac:dyDescent="0.35">
      <c r="A157" s="1103"/>
      <c r="B157" s="173">
        <v>3</v>
      </c>
      <c r="C157" s="122"/>
      <c r="D157" s="112"/>
      <c r="E157" s="112"/>
      <c r="F157" s="122"/>
      <c r="G157" s="641"/>
      <c r="H157" s="122"/>
      <c r="I157" s="493"/>
      <c r="J157" s="642"/>
      <c r="K157" s="643"/>
      <c r="L157" s="493"/>
      <c r="M157" s="643"/>
      <c r="N157" s="170"/>
      <c r="O157" s="170"/>
      <c r="P157" s="493"/>
      <c r="Q157" s="493"/>
      <c r="R157" s="493"/>
      <c r="S157" s="493"/>
      <c r="T157" s="644"/>
      <c r="U157" s="634"/>
    </row>
    <row r="158" spans="1:21" x14ac:dyDescent="0.35">
      <c r="A158" s="1103"/>
      <c r="B158" s="173">
        <v>4</v>
      </c>
      <c r="C158" s="122"/>
      <c r="D158" s="112"/>
      <c r="E158" s="112"/>
      <c r="F158" s="122"/>
      <c r="G158" s="641"/>
      <c r="H158" s="122"/>
      <c r="I158" s="493"/>
      <c r="J158" s="642"/>
      <c r="K158" s="643"/>
      <c r="L158" s="493"/>
      <c r="M158" s="643"/>
      <c r="N158" s="170"/>
      <c r="O158" s="170"/>
      <c r="P158" s="493"/>
      <c r="Q158" s="493"/>
      <c r="R158" s="493"/>
      <c r="S158" s="493"/>
      <c r="T158" s="644"/>
      <c r="U158" s="634"/>
    </row>
    <row r="159" spans="1:21" x14ac:dyDescent="0.35">
      <c r="A159" s="1103"/>
      <c r="B159" s="173">
        <v>5</v>
      </c>
      <c r="C159" s="122"/>
      <c r="D159" s="112"/>
      <c r="E159" s="112"/>
      <c r="F159" s="122"/>
      <c r="G159" s="641"/>
      <c r="H159" s="122"/>
      <c r="I159" s="493"/>
      <c r="J159" s="642"/>
      <c r="K159" s="643"/>
      <c r="L159" s="493"/>
      <c r="M159" s="643"/>
      <c r="N159" s="170"/>
      <c r="O159" s="170"/>
      <c r="P159" s="493"/>
      <c r="Q159" s="493"/>
      <c r="R159" s="493"/>
      <c r="S159" s="493"/>
      <c r="T159" s="644"/>
      <c r="U159" s="634"/>
    </row>
    <row r="160" spans="1:21" x14ac:dyDescent="0.35">
      <c r="A160" s="1103"/>
      <c r="B160" s="173">
        <v>6</v>
      </c>
      <c r="C160" s="122"/>
      <c r="D160" s="112"/>
      <c r="E160" s="112"/>
      <c r="F160" s="122"/>
      <c r="G160" s="641"/>
      <c r="H160" s="122"/>
      <c r="I160" s="493"/>
      <c r="J160" s="642"/>
      <c r="K160" s="643"/>
      <c r="L160" s="493"/>
      <c r="M160" s="643"/>
      <c r="N160" s="170"/>
      <c r="O160" s="170"/>
      <c r="P160" s="493"/>
      <c r="Q160" s="493"/>
      <c r="R160" s="493"/>
      <c r="S160" s="493"/>
      <c r="T160" s="644"/>
      <c r="U160" s="634"/>
    </row>
    <row r="161" spans="1:21" x14ac:dyDescent="0.35">
      <c r="A161" s="1103"/>
      <c r="B161" s="173">
        <v>7</v>
      </c>
      <c r="C161" s="122"/>
      <c r="D161" s="112"/>
      <c r="E161" s="112"/>
      <c r="F161" s="122"/>
      <c r="G161" s="641"/>
      <c r="H161" s="122"/>
      <c r="I161" s="493"/>
      <c r="J161" s="642"/>
      <c r="K161" s="643"/>
      <c r="L161" s="493"/>
      <c r="M161" s="643"/>
      <c r="N161" s="170"/>
      <c r="O161" s="170"/>
      <c r="P161" s="493"/>
      <c r="Q161" s="493"/>
      <c r="R161" s="493"/>
      <c r="S161" s="493"/>
      <c r="T161" s="644"/>
      <c r="U161" s="634"/>
    </row>
    <row r="162" spans="1:21" x14ac:dyDescent="0.35">
      <c r="A162" s="1103"/>
      <c r="B162" s="173">
        <v>8</v>
      </c>
      <c r="C162" s="122"/>
      <c r="D162" s="112"/>
      <c r="E162" s="112"/>
      <c r="F162" s="122"/>
      <c r="G162" s="641"/>
      <c r="H162" s="122"/>
      <c r="I162" s="493"/>
      <c r="J162" s="642"/>
      <c r="K162" s="643"/>
      <c r="L162" s="493"/>
      <c r="M162" s="643"/>
      <c r="N162" s="170"/>
      <c r="O162" s="170"/>
      <c r="P162" s="493"/>
      <c r="Q162" s="493"/>
      <c r="R162" s="493"/>
      <c r="S162" s="493"/>
      <c r="T162" s="644"/>
      <c r="U162" s="634"/>
    </row>
    <row r="163" spans="1:21" x14ac:dyDescent="0.35">
      <c r="A163" s="1103"/>
      <c r="B163" s="173">
        <v>9</v>
      </c>
      <c r="C163" s="122"/>
      <c r="D163" s="112"/>
      <c r="E163" s="112"/>
      <c r="F163" s="122"/>
      <c r="G163" s="641"/>
      <c r="H163" s="122"/>
      <c r="I163" s="493"/>
      <c r="J163" s="642"/>
      <c r="K163" s="643"/>
      <c r="L163" s="493"/>
      <c r="M163" s="643"/>
      <c r="N163" s="170"/>
      <c r="O163" s="170"/>
      <c r="P163" s="493"/>
      <c r="Q163" s="493"/>
      <c r="R163" s="493"/>
      <c r="S163" s="493"/>
      <c r="T163" s="644"/>
      <c r="U163" s="634"/>
    </row>
    <row r="164" spans="1:21" ht="15" thickBot="1" x14ac:dyDescent="0.4">
      <c r="A164" s="1104"/>
      <c r="B164" s="174">
        <v>10</v>
      </c>
      <c r="C164" s="151"/>
      <c r="D164" s="149"/>
      <c r="E164" s="149"/>
      <c r="F164" s="151"/>
      <c r="G164" s="645"/>
      <c r="H164" s="151"/>
      <c r="I164" s="494"/>
      <c r="J164" s="646"/>
      <c r="K164" s="647"/>
      <c r="L164" s="494"/>
      <c r="M164" s="647"/>
      <c r="N164" s="171" t="s">
        <v>440</v>
      </c>
      <c r="O164" s="171"/>
      <c r="P164" s="494"/>
      <c r="Q164" s="494"/>
      <c r="R164" s="494"/>
      <c r="S164" s="494"/>
      <c r="T164" s="648"/>
      <c r="U164" s="634"/>
    </row>
    <row r="165" spans="1:21" ht="29.5" thickBot="1" x14ac:dyDescent="0.4">
      <c r="A165" s="157"/>
      <c r="B165" s="113"/>
      <c r="C165" s="113"/>
      <c r="D165" s="113"/>
      <c r="E165" s="551" t="s">
        <v>388</v>
      </c>
      <c r="F165" s="552">
        <f>COUNTA(F155:F164)</f>
        <v>0</v>
      </c>
      <c r="G165" s="553">
        <f>COUNTA(G155:G164)</f>
        <v>0</v>
      </c>
      <c r="H165" s="649"/>
      <c r="I165" s="649"/>
      <c r="J165" s="597" t="s">
        <v>627</v>
      </c>
      <c r="K165" s="599">
        <f>COUNTIF(K155:K164,"&lt;=31/12/2024")</f>
        <v>0</v>
      </c>
      <c r="L165" s="649"/>
      <c r="M165" s="155" t="s">
        <v>428</v>
      </c>
      <c r="N165" s="168">
        <f>SUM(N155:N164)</f>
        <v>0</v>
      </c>
      <c r="O165" s="169">
        <f>SUM(O155:O164)</f>
        <v>0</v>
      </c>
      <c r="P165" s="113"/>
      <c r="R165" s="113"/>
      <c r="S165" s="113"/>
      <c r="T165" s="650"/>
      <c r="U165" s="651"/>
    </row>
    <row r="166" spans="1:21" ht="15" thickBot="1" x14ac:dyDescent="0.4">
      <c r="A166" s="652"/>
      <c r="B166" s="653"/>
      <c r="C166" s="459"/>
      <c r="D166" s="459"/>
      <c r="E166" s="459"/>
      <c r="F166" s="653"/>
      <c r="G166" s="459"/>
      <c r="H166" s="459"/>
      <c r="I166" s="653"/>
      <c r="J166" s="653"/>
      <c r="K166" s="459"/>
      <c r="L166" s="459"/>
      <c r="M166" s="459"/>
      <c r="N166" s="459"/>
      <c r="O166" s="459"/>
      <c r="P166" s="459"/>
      <c r="Q166" s="459"/>
      <c r="R166" s="459"/>
      <c r="S166" s="654"/>
      <c r="T166" s="459"/>
      <c r="U166" s="655"/>
    </row>
    <row r="167" spans="1:21" ht="15" thickBot="1" x14ac:dyDescent="0.4">
      <c r="A167" s="629"/>
      <c r="B167" s="630"/>
      <c r="C167" s="631"/>
      <c r="D167" s="631"/>
      <c r="E167" s="631"/>
      <c r="F167" s="630"/>
      <c r="G167" s="631"/>
      <c r="H167" s="631"/>
      <c r="I167" s="630"/>
      <c r="J167" s="630"/>
      <c r="K167" s="631"/>
      <c r="L167" s="631"/>
      <c r="M167" s="631"/>
      <c r="N167" s="631"/>
      <c r="O167" s="631"/>
      <c r="P167" s="631"/>
      <c r="Q167" s="631"/>
      <c r="R167" s="631"/>
      <c r="S167" s="631"/>
      <c r="T167" s="631"/>
      <c r="U167" s="632"/>
    </row>
    <row r="168" spans="1:21" ht="27.5" thickBot="1" x14ac:dyDescent="0.4">
      <c r="A168" s="178" t="s">
        <v>9</v>
      </c>
      <c r="B168" s="1023" t="s">
        <v>59</v>
      </c>
      <c r="C168" s="1024"/>
      <c r="E168" s="1094" t="s">
        <v>389</v>
      </c>
      <c r="F168" s="1095"/>
      <c r="G168" s="1027">
        <f>VLOOKUP(B168,'sub_Urbano.Piano inv. forn'!$D$88:$H$107,3,FALSE)</f>
        <v>0</v>
      </c>
      <c r="H168" s="1028"/>
      <c r="I168" s="102"/>
      <c r="J168" s="1094" t="s">
        <v>390</v>
      </c>
      <c r="K168" s="1095"/>
      <c r="L168" s="1027">
        <f>VLOOKUP(B168,'sub_Urbano.Piano inv. forn'!$D$88:$H$107,4,FALSE)</f>
        <v>0</v>
      </c>
      <c r="M168" s="1028"/>
      <c r="O168" s="183" t="s">
        <v>391</v>
      </c>
      <c r="P168" s="633"/>
      <c r="R168" s="184" t="s">
        <v>392</v>
      </c>
      <c r="S168" s="1029"/>
      <c r="T168" s="1030"/>
      <c r="U168" s="634"/>
    </row>
    <row r="169" spans="1:21" ht="15" thickBot="1" x14ac:dyDescent="0.4">
      <c r="A169" s="157"/>
      <c r="B169" s="114"/>
      <c r="C169" s="114"/>
      <c r="E169" s="115"/>
      <c r="F169" s="115"/>
      <c r="G169" s="116"/>
      <c r="H169" s="116"/>
      <c r="I169" s="102"/>
      <c r="J169" s="115"/>
      <c r="K169" s="115"/>
      <c r="L169" s="116"/>
      <c r="M169" s="116"/>
      <c r="O169" s="117"/>
      <c r="R169" s="113"/>
      <c r="S169" s="605"/>
      <c r="U169" s="158"/>
    </row>
    <row r="170" spans="1:21" ht="29.25" customHeight="1" thickBot="1" x14ac:dyDescent="0.4">
      <c r="A170" s="1076" t="s">
        <v>393</v>
      </c>
      <c r="B170" s="1077"/>
      <c r="C170" s="1077"/>
      <c r="D170" s="1078"/>
      <c r="E170" s="1034">
        <f>VLOOKUP(B168,'sub_Urbano.Piano inv. forn'!$D$88:$V$107,17,FALSE)</f>
        <v>0</v>
      </c>
      <c r="F170" s="1035"/>
      <c r="G170" s="1035"/>
      <c r="H170" s="1036"/>
      <c r="I170" s="102"/>
      <c r="J170" s="1079" t="s">
        <v>394</v>
      </c>
      <c r="K170" s="1080"/>
      <c r="L170" s="1034">
        <f>VLOOKUP(B168,'sub_Urbano.Piano inv. forn'!$D$88:$V$107,19,FALSE)</f>
        <v>0</v>
      </c>
      <c r="M170" s="1036"/>
      <c r="N170" s="141"/>
      <c r="O170" s="184" t="s">
        <v>395</v>
      </c>
      <c r="P170" s="163">
        <f>L170+E170</f>
        <v>0</v>
      </c>
      <c r="R170" s="184" t="s">
        <v>396</v>
      </c>
      <c r="S170" s="1029"/>
      <c r="T170" s="1030"/>
      <c r="U170" s="158"/>
    </row>
    <row r="171" spans="1:21" ht="15" thickBot="1" x14ac:dyDescent="0.4">
      <c r="A171" s="164"/>
      <c r="B171" s="165"/>
      <c r="C171" s="165"/>
      <c r="D171" s="165"/>
      <c r="E171" s="166"/>
      <c r="F171" s="166"/>
      <c r="G171" s="166"/>
      <c r="H171" s="166"/>
      <c r="I171" s="102"/>
      <c r="J171" s="115"/>
      <c r="K171" s="115"/>
      <c r="L171" s="166"/>
      <c r="M171" s="166"/>
      <c r="N171" s="141"/>
      <c r="O171" s="113"/>
      <c r="P171" s="141"/>
      <c r="R171" s="113"/>
      <c r="S171" s="114"/>
      <c r="T171" s="114"/>
      <c r="U171" s="634"/>
    </row>
    <row r="172" spans="1:21" ht="58" x14ac:dyDescent="0.35">
      <c r="A172" s="1099" t="s">
        <v>397</v>
      </c>
      <c r="B172" s="1101" t="s">
        <v>398</v>
      </c>
      <c r="C172" s="1101" t="s">
        <v>399</v>
      </c>
      <c r="D172" s="180" t="s">
        <v>400</v>
      </c>
      <c r="E172" s="626" t="s">
        <v>401</v>
      </c>
      <c r="F172" s="180" t="s">
        <v>402</v>
      </c>
      <c r="G172" s="180" t="s">
        <v>403</v>
      </c>
      <c r="H172" s="181" t="s">
        <v>347</v>
      </c>
      <c r="I172" s="181" t="s">
        <v>404</v>
      </c>
      <c r="J172" s="181" t="s">
        <v>405</v>
      </c>
      <c r="K172" s="181" t="s">
        <v>406</v>
      </c>
      <c r="L172" s="181" t="s">
        <v>407</v>
      </c>
      <c r="M172" s="181" t="s">
        <v>408</v>
      </c>
      <c r="N172" s="181" t="s">
        <v>409</v>
      </c>
      <c r="O172" s="181" t="s">
        <v>410</v>
      </c>
      <c r="P172" s="181" t="s">
        <v>411</v>
      </c>
      <c r="Q172" s="181" t="s">
        <v>412</v>
      </c>
      <c r="R172" s="181" t="s">
        <v>413</v>
      </c>
      <c r="S172" s="181" t="s">
        <v>414</v>
      </c>
      <c r="T172" s="1107" t="s">
        <v>415</v>
      </c>
      <c r="U172" s="635"/>
    </row>
    <row r="173" spans="1:21" ht="24.5" thickBot="1" x14ac:dyDescent="0.4">
      <c r="A173" s="1100"/>
      <c r="B173" s="1102"/>
      <c r="C173" s="1102"/>
      <c r="D173" s="182" t="s">
        <v>416</v>
      </c>
      <c r="E173" s="182" t="s">
        <v>417</v>
      </c>
      <c r="F173" s="182" t="s">
        <v>418</v>
      </c>
      <c r="G173" s="182" t="s">
        <v>418</v>
      </c>
      <c r="H173" s="182" t="s">
        <v>58</v>
      </c>
      <c r="I173" s="182" t="s">
        <v>419</v>
      </c>
      <c r="J173" s="182" t="s">
        <v>420</v>
      </c>
      <c r="K173" s="182" t="s">
        <v>421</v>
      </c>
      <c r="L173" s="182" t="s">
        <v>422</v>
      </c>
      <c r="M173" s="182" t="s">
        <v>421</v>
      </c>
      <c r="N173" s="182" t="s">
        <v>423</v>
      </c>
      <c r="O173" s="182" t="s">
        <v>387</v>
      </c>
      <c r="P173" s="182" t="s">
        <v>424</v>
      </c>
      <c r="Q173" s="182" t="s">
        <v>425</v>
      </c>
      <c r="R173" s="182" t="s">
        <v>426</v>
      </c>
      <c r="S173" s="182" t="s">
        <v>426</v>
      </c>
      <c r="T173" s="1108"/>
      <c r="U173" s="635"/>
    </row>
    <row r="174" spans="1:21" x14ac:dyDescent="0.35">
      <c r="A174" s="1103" t="str">
        <f>B168</f>
        <v>suburb.e.1</v>
      </c>
      <c r="B174" s="172">
        <v>1</v>
      </c>
      <c r="C174" s="213"/>
      <c r="D174" s="125"/>
      <c r="E174" s="125"/>
      <c r="F174" s="213"/>
      <c r="G174" s="637"/>
      <c r="H174" s="127"/>
      <c r="I174" s="492"/>
      <c r="J174" s="638"/>
      <c r="K174" s="639"/>
      <c r="L174" s="492"/>
      <c r="M174" s="639"/>
      <c r="N174" s="179"/>
      <c r="O174" s="179"/>
      <c r="P174" s="492"/>
      <c r="Q174" s="492"/>
      <c r="R174" s="492"/>
      <c r="S174" s="492"/>
      <c r="T174" s="640"/>
      <c r="U174" s="634"/>
    </row>
    <row r="175" spans="1:21" x14ac:dyDescent="0.35">
      <c r="A175" s="1103"/>
      <c r="B175" s="173">
        <v>2</v>
      </c>
      <c r="C175" s="122"/>
      <c r="D175" s="112"/>
      <c r="E175" s="112"/>
      <c r="F175" s="122"/>
      <c r="G175" s="641"/>
      <c r="H175" s="122"/>
      <c r="I175" s="493"/>
      <c r="J175" s="642"/>
      <c r="K175" s="643"/>
      <c r="L175" s="493"/>
      <c r="M175" s="643"/>
      <c r="N175" s="170"/>
      <c r="O175" s="170"/>
      <c r="P175" s="493"/>
      <c r="Q175" s="493" t="s">
        <v>427</v>
      </c>
      <c r="R175" s="493"/>
      <c r="S175" s="493"/>
      <c r="T175" s="644"/>
      <c r="U175" s="634"/>
    </row>
    <row r="176" spans="1:21" x14ac:dyDescent="0.35">
      <c r="A176" s="1103"/>
      <c r="B176" s="173">
        <v>3</v>
      </c>
      <c r="C176" s="122"/>
      <c r="D176" s="112"/>
      <c r="E176" s="112"/>
      <c r="F176" s="122"/>
      <c r="G176" s="641"/>
      <c r="H176" s="122"/>
      <c r="I176" s="493"/>
      <c r="J176" s="642"/>
      <c r="K176" s="643"/>
      <c r="L176" s="493"/>
      <c r="M176" s="643"/>
      <c r="N176" s="170"/>
      <c r="O176" s="170"/>
      <c r="P176" s="493"/>
      <c r="Q176" s="493"/>
      <c r="R176" s="493"/>
      <c r="S176" s="493"/>
      <c r="T176" s="644"/>
      <c r="U176" s="634"/>
    </row>
    <row r="177" spans="1:21" x14ac:dyDescent="0.35">
      <c r="A177" s="1103"/>
      <c r="B177" s="173">
        <v>4</v>
      </c>
      <c r="C177" s="122"/>
      <c r="D177" s="112"/>
      <c r="E177" s="112"/>
      <c r="F177" s="122"/>
      <c r="G177" s="641"/>
      <c r="H177" s="122"/>
      <c r="I177" s="493"/>
      <c r="J177" s="642"/>
      <c r="K177" s="643"/>
      <c r="L177" s="493"/>
      <c r="M177" s="643"/>
      <c r="N177" s="170"/>
      <c r="O177" s="170"/>
      <c r="P177" s="493"/>
      <c r="Q177" s="493"/>
      <c r="R177" s="493"/>
      <c r="S177" s="493"/>
      <c r="T177" s="644"/>
      <c r="U177" s="634"/>
    </row>
    <row r="178" spans="1:21" x14ac:dyDescent="0.35">
      <c r="A178" s="1103"/>
      <c r="B178" s="173">
        <v>5</v>
      </c>
      <c r="C178" s="122"/>
      <c r="D178" s="112"/>
      <c r="E178" s="112"/>
      <c r="F178" s="122"/>
      <c r="G178" s="641"/>
      <c r="H178" s="122"/>
      <c r="I178" s="493"/>
      <c r="J178" s="642"/>
      <c r="K178" s="643"/>
      <c r="L178" s="493"/>
      <c r="M178" s="643"/>
      <c r="N178" s="170"/>
      <c r="O178" s="170"/>
      <c r="P178" s="493"/>
      <c r="Q178" s="493"/>
      <c r="R178" s="493"/>
      <c r="S178" s="493"/>
      <c r="T178" s="644"/>
      <c r="U178" s="634"/>
    </row>
    <row r="179" spans="1:21" x14ac:dyDescent="0.35">
      <c r="A179" s="1103"/>
      <c r="B179" s="173">
        <v>6</v>
      </c>
      <c r="C179" s="122"/>
      <c r="D179" s="112"/>
      <c r="E179" s="112"/>
      <c r="F179" s="122"/>
      <c r="G179" s="641"/>
      <c r="H179" s="122"/>
      <c r="I179" s="493"/>
      <c r="J179" s="642"/>
      <c r="K179" s="643"/>
      <c r="L179" s="493"/>
      <c r="M179" s="643"/>
      <c r="N179" s="170"/>
      <c r="O179" s="170"/>
      <c r="P179" s="493"/>
      <c r="Q179" s="493"/>
      <c r="R179" s="493"/>
      <c r="S179" s="493"/>
      <c r="T179" s="644"/>
      <c r="U179" s="634"/>
    </row>
    <row r="180" spans="1:21" x14ac:dyDescent="0.35">
      <c r="A180" s="1103"/>
      <c r="B180" s="173">
        <v>7</v>
      </c>
      <c r="C180" s="122"/>
      <c r="D180" s="112"/>
      <c r="E180" s="112"/>
      <c r="F180" s="122"/>
      <c r="G180" s="641"/>
      <c r="H180" s="122"/>
      <c r="I180" s="493"/>
      <c r="J180" s="642"/>
      <c r="K180" s="643"/>
      <c r="L180" s="493"/>
      <c r="M180" s="643"/>
      <c r="N180" s="170"/>
      <c r="O180" s="170"/>
      <c r="P180" s="493"/>
      <c r="Q180" s="493"/>
      <c r="R180" s="493"/>
      <c r="S180" s="493"/>
      <c r="T180" s="644"/>
      <c r="U180" s="634"/>
    </row>
    <row r="181" spans="1:21" x14ac:dyDescent="0.35">
      <c r="A181" s="1103"/>
      <c r="B181" s="173">
        <v>8</v>
      </c>
      <c r="C181" s="122"/>
      <c r="D181" s="112"/>
      <c r="E181" s="112"/>
      <c r="F181" s="122"/>
      <c r="G181" s="641"/>
      <c r="H181" s="122"/>
      <c r="I181" s="493"/>
      <c r="J181" s="642"/>
      <c r="K181" s="643"/>
      <c r="L181" s="493"/>
      <c r="M181" s="643"/>
      <c r="N181" s="170"/>
      <c r="O181" s="170"/>
      <c r="P181" s="493"/>
      <c r="Q181" s="493"/>
      <c r="R181" s="493"/>
      <c r="S181" s="493"/>
      <c r="T181" s="644"/>
      <c r="U181" s="634"/>
    </row>
    <row r="182" spans="1:21" x14ac:dyDescent="0.35">
      <c r="A182" s="1103"/>
      <c r="B182" s="173">
        <v>9</v>
      </c>
      <c r="C182" s="122"/>
      <c r="D182" s="112"/>
      <c r="E182" s="112"/>
      <c r="F182" s="122"/>
      <c r="G182" s="641"/>
      <c r="H182" s="122"/>
      <c r="I182" s="493"/>
      <c r="J182" s="642"/>
      <c r="K182" s="643"/>
      <c r="L182" s="493"/>
      <c r="M182" s="643"/>
      <c r="N182" s="170"/>
      <c r="O182" s="170"/>
      <c r="P182" s="493"/>
      <c r="Q182" s="493"/>
      <c r="R182" s="493"/>
      <c r="S182" s="493"/>
      <c r="T182" s="644"/>
      <c r="U182" s="634"/>
    </row>
    <row r="183" spans="1:21" ht="15" thickBot="1" x14ac:dyDescent="0.4">
      <c r="A183" s="1104"/>
      <c r="B183" s="174">
        <v>10</v>
      </c>
      <c r="C183" s="151"/>
      <c r="D183" s="149"/>
      <c r="E183" s="149"/>
      <c r="F183" s="151"/>
      <c r="G183" s="645"/>
      <c r="H183" s="151"/>
      <c r="I183" s="494"/>
      <c r="J183" s="646"/>
      <c r="K183" s="647"/>
      <c r="L183" s="494"/>
      <c r="M183" s="647"/>
      <c r="N183" s="171" t="s">
        <v>440</v>
      </c>
      <c r="O183" s="171"/>
      <c r="P183" s="494"/>
      <c r="Q183" s="494"/>
      <c r="R183" s="494"/>
      <c r="S183" s="494"/>
      <c r="T183" s="648"/>
      <c r="U183" s="634"/>
    </row>
    <row r="184" spans="1:21" ht="29.5" thickBot="1" x14ac:dyDescent="0.4">
      <c r="A184" s="157"/>
      <c r="B184" s="113"/>
      <c r="C184" s="113"/>
      <c r="D184" s="113"/>
      <c r="E184" s="551" t="s">
        <v>388</v>
      </c>
      <c r="F184" s="552">
        <f>COUNTA(F174:F183)</f>
        <v>0</v>
      </c>
      <c r="G184" s="553">
        <f>COUNTA(G174:G183)</f>
        <v>0</v>
      </c>
      <c r="H184" s="649"/>
      <c r="I184" s="649"/>
      <c r="J184" s="597" t="s">
        <v>627</v>
      </c>
      <c r="K184" s="599">
        <f>COUNTIF(K174:K183,"&lt;=31/12/2024")</f>
        <v>0</v>
      </c>
      <c r="L184" s="649"/>
      <c r="M184" s="155" t="s">
        <v>428</v>
      </c>
      <c r="N184" s="168">
        <f>SUM(N174:N183)</f>
        <v>0</v>
      </c>
      <c r="O184" s="169">
        <f>SUM(O174:O183)</f>
        <v>0</v>
      </c>
      <c r="P184" s="113"/>
      <c r="R184" s="113"/>
      <c r="S184" s="113"/>
      <c r="T184" s="650"/>
      <c r="U184" s="651"/>
    </row>
    <row r="185" spans="1:21" ht="15" thickBot="1" x14ac:dyDescent="0.4">
      <c r="A185" s="652"/>
      <c r="B185" s="653"/>
      <c r="C185" s="459"/>
      <c r="D185" s="459"/>
      <c r="E185" s="459"/>
      <c r="F185" s="653"/>
      <c r="G185" s="459"/>
      <c r="H185" s="459"/>
      <c r="I185" s="653"/>
      <c r="J185" s="653"/>
      <c r="K185" s="459"/>
      <c r="L185" s="459"/>
      <c r="M185" s="459"/>
      <c r="N185" s="459"/>
      <c r="O185" s="459"/>
      <c r="P185" s="459"/>
      <c r="Q185" s="459"/>
      <c r="R185" s="459"/>
      <c r="S185" s="654"/>
      <c r="T185" s="459"/>
      <c r="U185" s="655"/>
    </row>
    <row r="186" spans="1:21" ht="15" thickBot="1" x14ac:dyDescent="0.4">
      <c r="A186" s="629"/>
      <c r="B186" s="630"/>
      <c r="C186" s="631"/>
      <c r="D186" s="631"/>
      <c r="E186" s="631"/>
      <c r="F186" s="630"/>
      <c r="G186" s="631"/>
      <c r="H186" s="631"/>
      <c r="I186" s="630"/>
      <c r="J186" s="630"/>
      <c r="K186" s="631"/>
      <c r="L186" s="631"/>
      <c r="M186" s="631"/>
      <c r="N186" s="631"/>
      <c r="O186" s="631"/>
      <c r="P186" s="631"/>
      <c r="Q186" s="631"/>
      <c r="R186" s="631"/>
      <c r="S186" s="631"/>
      <c r="T186" s="631"/>
      <c r="U186" s="632"/>
    </row>
    <row r="187" spans="1:21" ht="27.5" thickBot="1" x14ac:dyDescent="0.4">
      <c r="A187" s="178" t="s">
        <v>9</v>
      </c>
      <c r="B187" s="1023" t="s">
        <v>59</v>
      </c>
      <c r="C187" s="1024"/>
      <c r="E187" s="1094" t="s">
        <v>389</v>
      </c>
      <c r="F187" s="1095"/>
      <c r="G187" s="1027">
        <f>VLOOKUP(B187,'sub_Urbano.Piano inv. forn'!$D$88:$H$107,3,FALSE)</f>
        <v>0</v>
      </c>
      <c r="H187" s="1028"/>
      <c r="I187" s="102"/>
      <c r="J187" s="1094" t="s">
        <v>390</v>
      </c>
      <c r="K187" s="1095"/>
      <c r="L187" s="1027">
        <f>VLOOKUP(B187,'sub_Urbano.Piano inv. forn'!$D$88:$H$107,4,FALSE)</f>
        <v>0</v>
      </c>
      <c r="M187" s="1028"/>
      <c r="O187" s="183" t="s">
        <v>391</v>
      </c>
      <c r="P187" s="633"/>
      <c r="R187" s="184" t="s">
        <v>392</v>
      </c>
      <c r="S187" s="1029"/>
      <c r="T187" s="1030"/>
      <c r="U187" s="634"/>
    </row>
    <row r="188" spans="1:21" ht="15" thickBot="1" x14ac:dyDescent="0.4">
      <c r="A188" s="157"/>
      <c r="B188" s="114"/>
      <c r="C188" s="114"/>
      <c r="E188" s="115"/>
      <c r="F188" s="115"/>
      <c r="G188" s="116"/>
      <c r="H188" s="116"/>
      <c r="I188" s="102"/>
      <c r="J188" s="115"/>
      <c r="K188" s="115"/>
      <c r="L188" s="116"/>
      <c r="M188" s="116"/>
      <c r="O188" s="117"/>
      <c r="R188" s="113"/>
      <c r="S188" s="605"/>
      <c r="U188" s="158"/>
    </row>
    <row r="189" spans="1:21" ht="27" customHeight="1" thickBot="1" x14ac:dyDescent="0.4">
      <c r="A189" s="1076" t="s">
        <v>393</v>
      </c>
      <c r="B189" s="1077"/>
      <c r="C189" s="1077"/>
      <c r="D189" s="1078"/>
      <c r="E189" s="1034">
        <f>VLOOKUP(B187,'sub_Urbano.Piano inv. forn'!$D$88:$V$107,17,FALSE)</f>
        <v>0</v>
      </c>
      <c r="F189" s="1035"/>
      <c r="G189" s="1035"/>
      <c r="H189" s="1036"/>
      <c r="I189" s="102"/>
      <c r="J189" s="1079" t="s">
        <v>394</v>
      </c>
      <c r="K189" s="1080"/>
      <c r="L189" s="1034">
        <f>VLOOKUP(B187,'sub_Urbano.Piano inv. forn'!$D$88:$V$107,19,FALSE)</f>
        <v>0</v>
      </c>
      <c r="M189" s="1036"/>
      <c r="N189" s="141"/>
      <c r="O189" s="184" t="s">
        <v>395</v>
      </c>
      <c r="P189" s="163">
        <f>L189+E189</f>
        <v>0</v>
      </c>
      <c r="R189" s="184" t="s">
        <v>396</v>
      </c>
      <c r="S189" s="1029"/>
      <c r="T189" s="1030"/>
      <c r="U189" s="158"/>
    </row>
    <row r="190" spans="1:21" ht="15" thickBot="1" x14ac:dyDescent="0.4">
      <c r="A190" s="164"/>
      <c r="B190" s="165"/>
      <c r="C190" s="165"/>
      <c r="D190" s="165"/>
      <c r="E190" s="166"/>
      <c r="F190" s="166"/>
      <c r="G190" s="166"/>
      <c r="H190" s="166"/>
      <c r="I190" s="102"/>
      <c r="J190" s="115"/>
      <c r="K190" s="115"/>
      <c r="L190" s="166"/>
      <c r="M190" s="166"/>
      <c r="N190" s="141"/>
      <c r="O190" s="113"/>
      <c r="P190" s="141"/>
      <c r="R190" s="113"/>
      <c r="S190" s="114"/>
      <c r="T190" s="114"/>
      <c r="U190" s="634"/>
    </row>
    <row r="191" spans="1:21" ht="58" x14ac:dyDescent="0.35">
      <c r="A191" s="1099" t="s">
        <v>397</v>
      </c>
      <c r="B191" s="1101" t="s">
        <v>398</v>
      </c>
      <c r="C191" s="1101" t="s">
        <v>399</v>
      </c>
      <c r="D191" s="180" t="s">
        <v>400</v>
      </c>
      <c r="E191" s="626" t="s">
        <v>401</v>
      </c>
      <c r="F191" s="180" t="s">
        <v>402</v>
      </c>
      <c r="G191" s="180" t="s">
        <v>403</v>
      </c>
      <c r="H191" s="181" t="s">
        <v>347</v>
      </c>
      <c r="I191" s="181" t="s">
        <v>404</v>
      </c>
      <c r="J191" s="181" t="s">
        <v>405</v>
      </c>
      <c r="K191" s="181" t="s">
        <v>406</v>
      </c>
      <c r="L191" s="181" t="s">
        <v>407</v>
      </c>
      <c r="M191" s="181" t="s">
        <v>408</v>
      </c>
      <c r="N191" s="181" t="s">
        <v>409</v>
      </c>
      <c r="O191" s="181" t="s">
        <v>410</v>
      </c>
      <c r="P191" s="181" t="s">
        <v>411</v>
      </c>
      <c r="Q191" s="181" t="s">
        <v>412</v>
      </c>
      <c r="R191" s="181" t="s">
        <v>413</v>
      </c>
      <c r="S191" s="181" t="s">
        <v>414</v>
      </c>
      <c r="T191" s="1107" t="s">
        <v>415</v>
      </c>
      <c r="U191" s="635"/>
    </row>
    <row r="192" spans="1:21" ht="24.5" thickBot="1" x14ac:dyDescent="0.4">
      <c r="A192" s="1100"/>
      <c r="B192" s="1102"/>
      <c r="C192" s="1102"/>
      <c r="D192" s="182" t="s">
        <v>416</v>
      </c>
      <c r="E192" s="182" t="s">
        <v>417</v>
      </c>
      <c r="F192" s="182" t="s">
        <v>418</v>
      </c>
      <c r="G192" s="182" t="s">
        <v>418</v>
      </c>
      <c r="H192" s="182" t="s">
        <v>58</v>
      </c>
      <c r="I192" s="182" t="s">
        <v>419</v>
      </c>
      <c r="J192" s="182" t="s">
        <v>420</v>
      </c>
      <c r="K192" s="182" t="s">
        <v>421</v>
      </c>
      <c r="L192" s="182" t="s">
        <v>422</v>
      </c>
      <c r="M192" s="182" t="s">
        <v>421</v>
      </c>
      <c r="N192" s="182" t="s">
        <v>423</v>
      </c>
      <c r="O192" s="182" t="s">
        <v>387</v>
      </c>
      <c r="P192" s="182" t="s">
        <v>424</v>
      </c>
      <c r="Q192" s="182" t="s">
        <v>425</v>
      </c>
      <c r="R192" s="182" t="s">
        <v>426</v>
      </c>
      <c r="S192" s="182" t="s">
        <v>426</v>
      </c>
      <c r="T192" s="1108"/>
      <c r="U192" s="635"/>
    </row>
    <row r="193" spans="1:21" x14ac:dyDescent="0.35">
      <c r="A193" s="1103" t="str">
        <f>B187</f>
        <v>suburb.e.1</v>
      </c>
      <c r="B193" s="172">
        <v>1</v>
      </c>
      <c r="C193" s="213"/>
      <c r="D193" s="125"/>
      <c r="E193" s="125"/>
      <c r="F193" s="213"/>
      <c r="G193" s="637"/>
      <c r="H193" s="127"/>
      <c r="I193" s="492"/>
      <c r="J193" s="638"/>
      <c r="K193" s="639"/>
      <c r="L193" s="492"/>
      <c r="M193" s="639"/>
      <c r="N193" s="179"/>
      <c r="O193" s="179"/>
      <c r="P193" s="492"/>
      <c r="Q193" s="492"/>
      <c r="R193" s="492"/>
      <c r="S193" s="492"/>
      <c r="T193" s="640"/>
      <c r="U193" s="634"/>
    </row>
    <row r="194" spans="1:21" x14ac:dyDescent="0.35">
      <c r="A194" s="1103"/>
      <c r="B194" s="173">
        <v>2</v>
      </c>
      <c r="C194" s="122"/>
      <c r="D194" s="112"/>
      <c r="E194" s="112"/>
      <c r="F194" s="122"/>
      <c r="G194" s="641"/>
      <c r="H194" s="122"/>
      <c r="I194" s="493"/>
      <c r="J194" s="642"/>
      <c r="K194" s="643"/>
      <c r="L194" s="493"/>
      <c r="M194" s="643"/>
      <c r="N194" s="170"/>
      <c r="O194" s="170"/>
      <c r="P194" s="493"/>
      <c r="Q194" s="493" t="s">
        <v>427</v>
      </c>
      <c r="R194" s="493"/>
      <c r="S194" s="493"/>
      <c r="T194" s="644"/>
      <c r="U194" s="634"/>
    </row>
    <row r="195" spans="1:21" x14ac:dyDescent="0.35">
      <c r="A195" s="1103"/>
      <c r="B195" s="173">
        <v>3</v>
      </c>
      <c r="C195" s="122"/>
      <c r="D195" s="112"/>
      <c r="E195" s="112"/>
      <c r="F195" s="122"/>
      <c r="G195" s="641"/>
      <c r="H195" s="122"/>
      <c r="I195" s="493"/>
      <c r="J195" s="642"/>
      <c r="K195" s="643"/>
      <c r="L195" s="493"/>
      <c r="M195" s="643"/>
      <c r="N195" s="170"/>
      <c r="O195" s="170"/>
      <c r="P195" s="493"/>
      <c r="Q195" s="493"/>
      <c r="R195" s="493"/>
      <c r="S195" s="493"/>
      <c r="T195" s="644"/>
      <c r="U195" s="634"/>
    </row>
    <row r="196" spans="1:21" x14ac:dyDescent="0.35">
      <c r="A196" s="1103"/>
      <c r="B196" s="173">
        <v>4</v>
      </c>
      <c r="C196" s="122"/>
      <c r="D196" s="112"/>
      <c r="E196" s="112"/>
      <c r="F196" s="122"/>
      <c r="G196" s="641"/>
      <c r="H196" s="122"/>
      <c r="I196" s="493"/>
      <c r="J196" s="642"/>
      <c r="K196" s="643"/>
      <c r="L196" s="493"/>
      <c r="M196" s="643"/>
      <c r="N196" s="170"/>
      <c r="O196" s="170"/>
      <c r="P196" s="493"/>
      <c r="Q196" s="493"/>
      <c r="R196" s="493"/>
      <c r="S196" s="493"/>
      <c r="T196" s="644"/>
      <c r="U196" s="634"/>
    </row>
    <row r="197" spans="1:21" x14ac:dyDescent="0.35">
      <c r="A197" s="1103"/>
      <c r="B197" s="173">
        <v>5</v>
      </c>
      <c r="C197" s="122"/>
      <c r="D197" s="112"/>
      <c r="E197" s="112"/>
      <c r="F197" s="122"/>
      <c r="G197" s="641"/>
      <c r="H197" s="122"/>
      <c r="I197" s="493"/>
      <c r="J197" s="642"/>
      <c r="K197" s="643"/>
      <c r="L197" s="493"/>
      <c r="M197" s="643"/>
      <c r="N197" s="170"/>
      <c r="O197" s="170"/>
      <c r="P197" s="493"/>
      <c r="Q197" s="493"/>
      <c r="R197" s="493"/>
      <c r="S197" s="493"/>
      <c r="T197" s="644"/>
      <c r="U197" s="634"/>
    </row>
    <row r="198" spans="1:21" x14ac:dyDescent="0.35">
      <c r="A198" s="1103"/>
      <c r="B198" s="173">
        <v>6</v>
      </c>
      <c r="C198" s="122"/>
      <c r="D198" s="112"/>
      <c r="E198" s="112"/>
      <c r="F198" s="122"/>
      <c r="G198" s="641"/>
      <c r="H198" s="122"/>
      <c r="I198" s="493"/>
      <c r="J198" s="642"/>
      <c r="K198" s="643"/>
      <c r="L198" s="493"/>
      <c r="M198" s="643"/>
      <c r="N198" s="170"/>
      <c r="O198" s="170"/>
      <c r="P198" s="493"/>
      <c r="Q198" s="493"/>
      <c r="R198" s="493"/>
      <c r="S198" s="493"/>
      <c r="T198" s="644"/>
      <c r="U198" s="634"/>
    </row>
    <row r="199" spans="1:21" x14ac:dyDescent="0.35">
      <c r="A199" s="1103"/>
      <c r="B199" s="173">
        <v>7</v>
      </c>
      <c r="C199" s="122"/>
      <c r="D199" s="112"/>
      <c r="E199" s="112"/>
      <c r="F199" s="122"/>
      <c r="G199" s="641"/>
      <c r="H199" s="122"/>
      <c r="I199" s="493"/>
      <c r="J199" s="642"/>
      <c r="K199" s="643"/>
      <c r="L199" s="493"/>
      <c r="M199" s="643"/>
      <c r="N199" s="170"/>
      <c r="O199" s="170"/>
      <c r="P199" s="493"/>
      <c r="Q199" s="493"/>
      <c r="R199" s="493"/>
      <c r="S199" s="493"/>
      <c r="T199" s="644"/>
      <c r="U199" s="634"/>
    </row>
    <row r="200" spans="1:21" x14ac:dyDescent="0.35">
      <c r="A200" s="1103"/>
      <c r="B200" s="173">
        <v>8</v>
      </c>
      <c r="C200" s="122"/>
      <c r="D200" s="112"/>
      <c r="E200" s="112"/>
      <c r="F200" s="122"/>
      <c r="G200" s="641"/>
      <c r="H200" s="122"/>
      <c r="I200" s="493"/>
      <c r="J200" s="642"/>
      <c r="K200" s="643"/>
      <c r="L200" s="493"/>
      <c r="M200" s="643"/>
      <c r="N200" s="170"/>
      <c r="O200" s="170"/>
      <c r="P200" s="493"/>
      <c r="Q200" s="493"/>
      <c r="R200" s="493"/>
      <c r="S200" s="493"/>
      <c r="T200" s="644"/>
      <c r="U200" s="634"/>
    </row>
    <row r="201" spans="1:21" x14ac:dyDescent="0.35">
      <c r="A201" s="1103"/>
      <c r="B201" s="173">
        <v>9</v>
      </c>
      <c r="C201" s="122"/>
      <c r="D201" s="112"/>
      <c r="E201" s="112"/>
      <c r="F201" s="122"/>
      <c r="G201" s="641"/>
      <c r="H201" s="122"/>
      <c r="I201" s="493"/>
      <c r="J201" s="642"/>
      <c r="K201" s="643"/>
      <c r="L201" s="493"/>
      <c r="M201" s="643"/>
      <c r="N201" s="170"/>
      <c r="O201" s="170"/>
      <c r="P201" s="493"/>
      <c r="Q201" s="493"/>
      <c r="R201" s="493"/>
      <c r="S201" s="493"/>
      <c r="T201" s="644"/>
      <c r="U201" s="634"/>
    </row>
    <row r="202" spans="1:21" ht="15" thickBot="1" x14ac:dyDescent="0.4">
      <c r="A202" s="1104"/>
      <c r="B202" s="174">
        <v>10</v>
      </c>
      <c r="C202" s="151"/>
      <c r="D202" s="149"/>
      <c r="E202" s="149"/>
      <c r="F202" s="151"/>
      <c r="G202" s="645"/>
      <c r="H202" s="151"/>
      <c r="I202" s="494"/>
      <c r="J202" s="646"/>
      <c r="K202" s="647"/>
      <c r="L202" s="494"/>
      <c r="M202" s="647"/>
      <c r="N202" s="171" t="s">
        <v>440</v>
      </c>
      <c r="O202" s="171"/>
      <c r="P202" s="494"/>
      <c r="Q202" s="494"/>
      <c r="R202" s="494"/>
      <c r="S202" s="494"/>
      <c r="T202" s="648"/>
      <c r="U202" s="634"/>
    </row>
    <row r="203" spans="1:21" ht="29.5" thickBot="1" x14ac:dyDescent="0.4">
      <c r="A203" s="157"/>
      <c r="B203" s="113"/>
      <c r="C203" s="113"/>
      <c r="D203" s="113"/>
      <c r="E203" s="551" t="s">
        <v>388</v>
      </c>
      <c r="F203" s="552">
        <f>COUNTA(F193:F202)</f>
        <v>0</v>
      </c>
      <c r="G203" s="553">
        <f>COUNTA(G193:G202)</f>
        <v>0</v>
      </c>
      <c r="H203" s="649"/>
      <c r="I203" s="649"/>
      <c r="J203" s="597" t="s">
        <v>627</v>
      </c>
      <c r="K203" s="599">
        <f>COUNTIF(K193:K202,"&lt;=31/12/2024")</f>
        <v>0</v>
      </c>
      <c r="L203" s="649"/>
      <c r="M203" s="155" t="s">
        <v>428</v>
      </c>
      <c r="N203" s="168">
        <f>SUM(N193:N202)</f>
        <v>0</v>
      </c>
      <c r="O203" s="169">
        <f>SUM(O193:O202)</f>
        <v>0</v>
      </c>
      <c r="P203" s="113"/>
      <c r="R203" s="113"/>
      <c r="S203" s="113"/>
      <c r="T203" s="650"/>
      <c r="U203" s="651"/>
    </row>
    <row r="204" spans="1:21" ht="15" thickBot="1" x14ac:dyDescent="0.4">
      <c r="A204" s="652"/>
      <c r="B204" s="653"/>
      <c r="C204" s="459"/>
      <c r="D204" s="459"/>
      <c r="E204" s="459"/>
      <c r="F204" s="653"/>
      <c r="G204" s="459"/>
      <c r="H204" s="459"/>
      <c r="I204" s="653"/>
      <c r="J204" s="653"/>
      <c r="K204" s="459"/>
      <c r="L204" s="459"/>
      <c r="M204" s="459"/>
      <c r="N204" s="459"/>
      <c r="O204" s="459"/>
      <c r="P204" s="459"/>
      <c r="Q204" s="459"/>
      <c r="R204" s="459"/>
      <c r="S204" s="654"/>
      <c r="T204" s="459"/>
      <c r="U204" s="655"/>
    </row>
    <row r="205" spans="1:21" ht="15" thickBot="1" x14ac:dyDescent="0.4">
      <c r="A205" s="629"/>
      <c r="B205" s="630"/>
      <c r="C205" s="631"/>
      <c r="D205" s="631"/>
      <c r="E205" s="631"/>
      <c r="F205" s="630"/>
      <c r="G205" s="631"/>
      <c r="H205" s="631"/>
      <c r="I205" s="630"/>
      <c r="J205" s="630"/>
      <c r="K205" s="631"/>
      <c r="L205" s="631"/>
      <c r="M205" s="631"/>
      <c r="N205" s="631"/>
      <c r="O205" s="631"/>
      <c r="P205" s="631"/>
      <c r="Q205" s="631"/>
      <c r="R205" s="631"/>
      <c r="S205" s="631"/>
      <c r="T205" s="631"/>
      <c r="U205" s="632"/>
    </row>
    <row r="206" spans="1:21" ht="27.5" thickBot="1" x14ac:dyDescent="0.4">
      <c r="A206" s="178" t="s">
        <v>9</v>
      </c>
      <c r="B206" s="1023" t="s">
        <v>60</v>
      </c>
      <c r="C206" s="1024"/>
      <c r="E206" s="1094" t="s">
        <v>389</v>
      </c>
      <c r="F206" s="1095"/>
      <c r="G206" s="1027">
        <f>VLOOKUP(B206,'sub_Urbano.Piano inv. forn'!$D$88:$H$107,3,FALSE)</f>
        <v>0</v>
      </c>
      <c r="H206" s="1028"/>
      <c r="I206" s="102"/>
      <c r="J206" s="1094" t="s">
        <v>390</v>
      </c>
      <c r="K206" s="1095"/>
      <c r="L206" s="1027">
        <f>VLOOKUP(B206,'sub_Urbano.Piano inv. forn'!$D$88:$H$107,4,FALSE)</f>
        <v>0</v>
      </c>
      <c r="M206" s="1028"/>
      <c r="O206" s="183" t="s">
        <v>391</v>
      </c>
      <c r="P206" s="633"/>
      <c r="R206" s="184" t="s">
        <v>392</v>
      </c>
      <c r="S206" s="1029"/>
      <c r="T206" s="1030"/>
      <c r="U206" s="634"/>
    </row>
    <row r="207" spans="1:21" ht="15" thickBot="1" x14ac:dyDescent="0.4">
      <c r="A207" s="157"/>
      <c r="B207" s="114"/>
      <c r="C207" s="114"/>
      <c r="E207" s="115"/>
      <c r="F207" s="115"/>
      <c r="G207" s="116"/>
      <c r="H207" s="116"/>
      <c r="I207" s="102"/>
      <c r="J207" s="115"/>
      <c r="K207" s="115"/>
      <c r="L207" s="116"/>
      <c r="M207" s="116"/>
      <c r="O207" s="117"/>
      <c r="R207" s="113"/>
      <c r="S207" s="605"/>
      <c r="U207" s="158"/>
    </row>
    <row r="208" spans="1:21" ht="35.25" customHeight="1" thickBot="1" x14ac:dyDescent="0.4">
      <c r="A208" s="1076" t="s">
        <v>393</v>
      </c>
      <c r="B208" s="1077"/>
      <c r="C208" s="1077"/>
      <c r="D208" s="1078"/>
      <c r="E208" s="1034">
        <f>VLOOKUP(B206,'sub_Urbano.Piano inv. forn'!$D$88:$V$107,17,FALSE)</f>
        <v>0</v>
      </c>
      <c r="F208" s="1035"/>
      <c r="G208" s="1035"/>
      <c r="H208" s="1036"/>
      <c r="I208" s="102"/>
      <c r="J208" s="1079" t="s">
        <v>394</v>
      </c>
      <c r="K208" s="1080"/>
      <c r="L208" s="1034">
        <f>VLOOKUP(B206,'sub_Urbano.Piano inv. forn'!$D$88:$V$107,19,FALSE)</f>
        <v>0</v>
      </c>
      <c r="M208" s="1036"/>
      <c r="N208" s="141"/>
      <c r="O208" s="184" t="s">
        <v>395</v>
      </c>
      <c r="P208" s="163">
        <f>L208+E208</f>
        <v>0</v>
      </c>
      <c r="R208" s="184" t="s">
        <v>396</v>
      </c>
      <c r="S208" s="1029"/>
      <c r="T208" s="1030"/>
      <c r="U208" s="158"/>
    </row>
    <row r="209" spans="1:21" ht="15" thickBot="1" x14ac:dyDescent="0.4">
      <c r="A209" s="164"/>
      <c r="B209" s="165"/>
      <c r="C209" s="165"/>
      <c r="D209" s="165"/>
      <c r="E209" s="166"/>
      <c r="F209" s="166"/>
      <c r="G209" s="166"/>
      <c r="H209" s="166"/>
      <c r="I209" s="102"/>
      <c r="J209" s="115"/>
      <c r="K209" s="115"/>
      <c r="L209" s="166"/>
      <c r="M209" s="166"/>
      <c r="N209" s="141"/>
      <c r="O209" s="113"/>
      <c r="P209" s="141"/>
      <c r="R209" s="113"/>
      <c r="S209" s="114"/>
      <c r="T209" s="114"/>
      <c r="U209" s="634"/>
    </row>
    <row r="210" spans="1:21" ht="58" x14ac:dyDescent="0.35">
      <c r="A210" s="1099" t="s">
        <v>397</v>
      </c>
      <c r="B210" s="1101" t="s">
        <v>398</v>
      </c>
      <c r="C210" s="1101" t="s">
        <v>399</v>
      </c>
      <c r="D210" s="180" t="s">
        <v>400</v>
      </c>
      <c r="E210" s="626" t="s">
        <v>401</v>
      </c>
      <c r="F210" s="180" t="s">
        <v>402</v>
      </c>
      <c r="G210" s="180" t="s">
        <v>403</v>
      </c>
      <c r="H210" s="181" t="s">
        <v>347</v>
      </c>
      <c r="I210" s="181" t="s">
        <v>404</v>
      </c>
      <c r="J210" s="181" t="s">
        <v>405</v>
      </c>
      <c r="K210" s="181" t="s">
        <v>406</v>
      </c>
      <c r="L210" s="181" t="s">
        <v>407</v>
      </c>
      <c r="M210" s="181" t="s">
        <v>408</v>
      </c>
      <c r="N210" s="181" t="s">
        <v>409</v>
      </c>
      <c r="O210" s="181" t="s">
        <v>410</v>
      </c>
      <c r="P210" s="181" t="s">
        <v>411</v>
      </c>
      <c r="Q210" s="181" t="s">
        <v>412</v>
      </c>
      <c r="R210" s="181" t="s">
        <v>413</v>
      </c>
      <c r="S210" s="181" t="s">
        <v>414</v>
      </c>
      <c r="T210" s="1107" t="s">
        <v>415</v>
      </c>
      <c r="U210" s="635"/>
    </row>
    <row r="211" spans="1:21" ht="24.5" thickBot="1" x14ac:dyDescent="0.4">
      <c r="A211" s="1100"/>
      <c r="B211" s="1102"/>
      <c r="C211" s="1102"/>
      <c r="D211" s="182" t="s">
        <v>416</v>
      </c>
      <c r="E211" s="182" t="s">
        <v>417</v>
      </c>
      <c r="F211" s="182" t="s">
        <v>418</v>
      </c>
      <c r="G211" s="182" t="s">
        <v>418</v>
      </c>
      <c r="H211" s="182" t="s">
        <v>58</v>
      </c>
      <c r="I211" s="182" t="s">
        <v>419</v>
      </c>
      <c r="J211" s="182" t="s">
        <v>420</v>
      </c>
      <c r="K211" s="182" t="s">
        <v>421</v>
      </c>
      <c r="L211" s="182" t="s">
        <v>422</v>
      </c>
      <c r="M211" s="182" t="s">
        <v>421</v>
      </c>
      <c r="N211" s="182" t="s">
        <v>423</v>
      </c>
      <c r="O211" s="182" t="s">
        <v>387</v>
      </c>
      <c r="P211" s="182" t="s">
        <v>424</v>
      </c>
      <c r="Q211" s="182" t="s">
        <v>425</v>
      </c>
      <c r="R211" s="182" t="s">
        <v>426</v>
      </c>
      <c r="S211" s="182" t="s">
        <v>426</v>
      </c>
      <c r="T211" s="1108"/>
      <c r="U211" s="635"/>
    </row>
    <row r="212" spans="1:21" x14ac:dyDescent="0.35">
      <c r="A212" s="1103" t="str">
        <f>B206</f>
        <v>suburb.e.2</v>
      </c>
      <c r="B212" s="172">
        <v>1</v>
      </c>
      <c r="C212" s="213"/>
      <c r="D212" s="125"/>
      <c r="E212" s="125"/>
      <c r="F212" s="213"/>
      <c r="G212" s="637"/>
      <c r="H212" s="127"/>
      <c r="I212" s="492"/>
      <c r="J212" s="638"/>
      <c r="K212" s="639"/>
      <c r="L212" s="492"/>
      <c r="M212" s="639"/>
      <c r="N212" s="179"/>
      <c r="O212" s="179"/>
      <c r="P212" s="492"/>
      <c r="Q212" s="492"/>
      <c r="R212" s="492"/>
      <c r="S212" s="492"/>
      <c r="T212" s="640"/>
      <c r="U212" s="634"/>
    </row>
    <row r="213" spans="1:21" x14ac:dyDescent="0.35">
      <c r="A213" s="1103"/>
      <c r="B213" s="173">
        <v>2</v>
      </c>
      <c r="C213" s="122"/>
      <c r="D213" s="112"/>
      <c r="E213" s="112"/>
      <c r="F213" s="122"/>
      <c r="G213" s="641"/>
      <c r="H213" s="122"/>
      <c r="I213" s="493"/>
      <c r="J213" s="642"/>
      <c r="K213" s="643"/>
      <c r="L213" s="493"/>
      <c r="M213" s="643"/>
      <c r="N213" s="170"/>
      <c r="O213" s="170"/>
      <c r="P213" s="493"/>
      <c r="Q213" s="493" t="s">
        <v>427</v>
      </c>
      <c r="R213" s="493"/>
      <c r="S213" s="493"/>
      <c r="T213" s="644"/>
      <c r="U213" s="634"/>
    </row>
    <row r="214" spans="1:21" x14ac:dyDescent="0.35">
      <c r="A214" s="1103"/>
      <c r="B214" s="173">
        <v>3</v>
      </c>
      <c r="C214" s="122"/>
      <c r="D214" s="112"/>
      <c r="E214" s="112"/>
      <c r="F214" s="122"/>
      <c r="G214" s="641"/>
      <c r="H214" s="122"/>
      <c r="I214" s="493"/>
      <c r="J214" s="642"/>
      <c r="K214" s="643"/>
      <c r="L214" s="493"/>
      <c r="M214" s="643"/>
      <c r="N214" s="170"/>
      <c r="O214" s="170"/>
      <c r="P214" s="493"/>
      <c r="Q214" s="493"/>
      <c r="R214" s="493"/>
      <c r="S214" s="493"/>
      <c r="T214" s="644"/>
      <c r="U214" s="634"/>
    </row>
    <row r="215" spans="1:21" x14ac:dyDescent="0.35">
      <c r="A215" s="1103"/>
      <c r="B215" s="173">
        <v>4</v>
      </c>
      <c r="C215" s="122"/>
      <c r="D215" s="112"/>
      <c r="E215" s="112"/>
      <c r="F215" s="122"/>
      <c r="G215" s="641"/>
      <c r="H215" s="122"/>
      <c r="I215" s="493"/>
      <c r="J215" s="642"/>
      <c r="K215" s="643"/>
      <c r="L215" s="493"/>
      <c r="M215" s="643"/>
      <c r="N215" s="170"/>
      <c r="O215" s="170"/>
      <c r="P215" s="493"/>
      <c r="Q215" s="493"/>
      <c r="R215" s="493"/>
      <c r="S215" s="493"/>
      <c r="T215" s="644"/>
      <c r="U215" s="634"/>
    </row>
    <row r="216" spans="1:21" x14ac:dyDescent="0.35">
      <c r="A216" s="1103"/>
      <c r="B216" s="173">
        <v>5</v>
      </c>
      <c r="C216" s="122"/>
      <c r="D216" s="112"/>
      <c r="E216" s="112"/>
      <c r="F216" s="122"/>
      <c r="G216" s="641"/>
      <c r="H216" s="122"/>
      <c r="I216" s="493"/>
      <c r="J216" s="642"/>
      <c r="K216" s="643"/>
      <c r="L216" s="493"/>
      <c r="M216" s="643"/>
      <c r="N216" s="170"/>
      <c r="O216" s="170"/>
      <c r="P216" s="493"/>
      <c r="Q216" s="493"/>
      <c r="R216" s="493"/>
      <c r="S216" s="493"/>
      <c r="T216" s="644"/>
      <c r="U216" s="634"/>
    </row>
    <row r="217" spans="1:21" x14ac:dyDescent="0.35">
      <c r="A217" s="1103"/>
      <c r="B217" s="173">
        <v>6</v>
      </c>
      <c r="C217" s="122"/>
      <c r="D217" s="112"/>
      <c r="E217" s="112"/>
      <c r="F217" s="122"/>
      <c r="G217" s="641"/>
      <c r="H217" s="122"/>
      <c r="I217" s="493"/>
      <c r="J217" s="642"/>
      <c r="K217" s="643"/>
      <c r="L217" s="493"/>
      <c r="M217" s="643"/>
      <c r="N217" s="170"/>
      <c r="O217" s="170"/>
      <c r="P217" s="493"/>
      <c r="Q217" s="493"/>
      <c r="R217" s="493"/>
      <c r="S217" s="493"/>
      <c r="T217" s="644"/>
      <c r="U217" s="634"/>
    </row>
    <row r="218" spans="1:21" x14ac:dyDescent="0.35">
      <c r="A218" s="1103"/>
      <c r="B218" s="173">
        <v>7</v>
      </c>
      <c r="C218" s="122"/>
      <c r="D218" s="112"/>
      <c r="E218" s="112"/>
      <c r="F218" s="122"/>
      <c r="G218" s="641"/>
      <c r="H218" s="122"/>
      <c r="I218" s="493"/>
      <c r="J218" s="642"/>
      <c r="K218" s="643"/>
      <c r="L218" s="493"/>
      <c r="M218" s="643"/>
      <c r="N218" s="170"/>
      <c r="O218" s="170"/>
      <c r="P218" s="493"/>
      <c r="Q218" s="493"/>
      <c r="R218" s="493"/>
      <c r="S218" s="493"/>
      <c r="T218" s="644"/>
      <c r="U218" s="634"/>
    </row>
    <row r="219" spans="1:21" x14ac:dyDescent="0.35">
      <c r="A219" s="1103"/>
      <c r="B219" s="173">
        <v>8</v>
      </c>
      <c r="C219" s="122"/>
      <c r="D219" s="112"/>
      <c r="E219" s="112"/>
      <c r="F219" s="122"/>
      <c r="G219" s="641"/>
      <c r="H219" s="122"/>
      <c r="I219" s="493"/>
      <c r="J219" s="642"/>
      <c r="K219" s="643"/>
      <c r="L219" s="493"/>
      <c r="M219" s="643"/>
      <c r="N219" s="170"/>
      <c r="O219" s="170"/>
      <c r="P219" s="493"/>
      <c r="Q219" s="493"/>
      <c r="R219" s="493"/>
      <c r="S219" s="493"/>
      <c r="T219" s="644"/>
      <c r="U219" s="634"/>
    </row>
    <row r="220" spans="1:21" x14ac:dyDescent="0.35">
      <c r="A220" s="1103"/>
      <c r="B220" s="173">
        <v>9</v>
      </c>
      <c r="C220" s="122"/>
      <c r="D220" s="112"/>
      <c r="E220" s="112"/>
      <c r="F220" s="122"/>
      <c r="G220" s="641"/>
      <c r="H220" s="122"/>
      <c r="I220" s="493"/>
      <c r="J220" s="642"/>
      <c r="K220" s="643"/>
      <c r="L220" s="493"/>
      <c r="M220" s="643"/>
      <c r="N220" s="170"/>
      <c r="O220" s="170"/>
      <c r="P220" s="493"/>
      <c r="Q220" s="493"/>
      <c r="R220" s="493"/>
      <c r="S220" s="493"/>
      <c r="T220" s="644"/>
      <c r="U220" s="634"/>
    </row>
    <row r="221" spans="1:21" ht="15" thickBot="1" x14ac:dyDescent="0.4">
      <c r="A221" s="1104"/>
      <c r="B221" s="174">
        <v>10</v>
      </c>
      <c r="C221" s="151"/>
      <c r="D221" s="149"/>
      <c r="E221" s="149"/>
      <c r="F221" s="151"/>
      <c r="G221" s="645"/>
      <c r="H221" s="151"/>
      <c r="I221" s="494"/>
      <c r="J221" s="646"/>
      <c r="K221" s="647"/>
      <c r="L221" s="494"/>
      <c r="M221" s="647"/>
      <c r="N221" s="171" t="s">
        <v>440</v>
      </c>
      <c r="O221" s="171"/>
      <c r="P221" s="494"/>
      <c r="Q221" s="494"/>
      <c r="R221" s="494"/>
      <c r="S221" s="494"/>
      <c r="T221" s="648"/>
      <c r="U221" s="634"/>
    </row>
    <row r="222" spans="1:21" ht="29.5" thickBot="1" x14ac:dyDescent="0.4">
      <c r="A222" s="157"/>
      <c r="B222" s="113"/>
      <c r="C222" s="113"/>
      <c r="D222" s="113"/>
      <c r="E222" s="551" t="s">
        <v>388</v>
      </c>
      <c r="F222" s="552">
        <f>COUNTA(F212:F221)</f>
        <v>0</v>
      </c>
      <c r="G222" s="553">
        <f>COUNTA(G212:G221)</f>
        <v>0</v>
      </c>
      <c r="H222" s="649"/>
      <c r="I222" s="649"/>
      <c r="J222" s="597" t="s">
        <v>627</v>
      </c>
      <c r="K222" s="599">
        <f>COUNTIF(K212:K221,"&lt;=31/12/2024")</f>
        <v>0</v>
      </c>
      <c r="L222" s="649"/>
      <c r="M222" s="155" t="s">
        <v>428</v>
      </c>
      <c r="N222" s="168">
        <f>SUM(N212:N221)</f>
        <v>0</v>
      </c>
      <c r="O222" s="169">
        <f>SUM(O212:O221)</f>
        <v>0</v>
      </c>
      <c r="P222" s="113"/>
      <c r="R222" s="113"/>
      <c r="S222" s="113"/>
      <c r="T222" s="650"/>
      <c r="U222" s="651"/>
    </row>
    <row r="223" spans="1:21" ht="15" thickBot="1" x14ac:dyDescent="0.4">
      <c r="A223" s="652"/>
      <c r="B223" s="653"/>
      <c r="C223" s="459"/>
      <c r="D223" s="459"/>
      <c r="E223" s="459"/>
      <c r="F223" s="653"/>
      <c r="G223" s="459"/>
      <c r="H223" s="459"/>
      <c r="I223" s="653"/>
      <c r="J223" s="653"/>
      <c r="K223" s="459"/>
      <c r="L223" s="459"/>
      <c r="M223" s="459"/>
      <c r="N223" s="459"/>
      <c r="O223" s="459"/>
      <c r="P223" s="459"/>
      <c r="Q223" s="459"/>
      <c r="R223" s="459"/>
      <c r="S223" s="654"/>
      <c r="T223" s="459"/>
      <c r="U223" s="655"/>
    </row>
  </sheetData>
  <sheetProtection password="8721" sheet="1" objects="1" scenarios="1"/>
  <mergeCells count="191">
    <mergeCell ref="A1:X1"/>
    <mergeCell ref="T210:T211"/>
    <mergeCell ref="T20:T21"/>
    <mergeCell ref="L6:N6"/>
    <mergeCell ref="O6:T6"/>
    <mergeCell ref="A3:T3"/>
    <mergeCell ref="T39:T40"/>
    <mergeCell ref="T58:T59"/>
    <mergeCell ref="T77:T78"/>
    <mergeCell ref="T96:T97"/>
    <mergeCell ref="T115:T116"/>
    <mergeCell ref="T134:T135"/>
    <mergeCell ref="T153:T154"/>
    <mergeCell ref="T172:T173"/>
    <mergeCell ref="T191:T192"/>
    <mergeCell ref="A210:A211"/>
    <mergeCell ref="B210:B211"/>
    <mergeCell ref="C210:C211"/>
    <mergeCell ref="S206:T206"/>
    <mergeCell ref="L208:M208"/>
    <mergeCell ref="S208:T208"/>
    <mergeCell ref="A191:A192"/>
    <mergeCell ref="B191:B192"/>
    <mergeCell ref="C191:C192"/>
    <mergeCell ref="A212:A221"/>
    <mergeCell ref="J10:N10"/>
    <mergeCell ref="J11:N11"/>
    <mergeCell ref="G206:H206"/>
    <mergeCell ref="J206:K206"/>
    <mergeCell ref="L206:M206"/>
    <mergeCell ref="G187:H187"/>
    <mergeCell ref="J187:K187"/>
    <mergeCell ref="L187:M187"/>
    <mergeCell ref="G168:H168"/>
    <mergeCell ref="J168:K168"/>
    <mergeCell ref="L168:M168"/>
    <mergeCell ref="G149:H149"/>
    <mergeCell ref="J149:K149"/>
    <mergeCell ref="L149:M149"/>
    <mergeCell ref="G130:H130"/>
    <mergeCell ref="J130:K130"/>
    <mergeCell ref="L130:M130"/>
    <mergeCell ref="G111:H111"/>
    <mergeCell ref="J111:K111"/>
    <mergeCell ref="L111:M111"/>
    <mergeCell ref="A208:D208"/>
    <mergeCell ref="E208:H208"/>
    <mergeCell ref="J208:K208"/>
    <mergeCell ref="A193:A202"/>
    <mergeCell ref="B206:C206"/>
    <mergeCell ref="E206:F206"/>
    <mergeCell ref="S187:T187"/>
    <mergeCell ref="A189:D189"/>
    <mergeCell ref="E189:H189"/>
    <mergeCell ref="J189:K189"/>
    <mergeCell ref="L189:M189"/>
    <mergeCell ref="S189:T189"/>
    <mergeCell ref="A172:A173"/>
    <mergeCell ref="B172:B173"/>
    <mergeCell ref="C172:C173"/>
    <mergeCell ref="A174:A183"/>
    <mergeCell ref="B187:C187"/>
    <mergeCell ref="E187:F187"/>
    <mergeCell ref="S168:T168"/>
    <mergeCell ref="A170:D170"/>
    <mergeCell ref="E170:H170"/>
    <mergeCell ref="J170:K170"/>
    <mergeCell ref="L170:M170"/>
    <mergeCell ref="S170:T170"/>
    <mergeCell ref="A153:A154"/>
    <mergeCell ref="B153:B154"/>
    <mergeCell ref="C153:C154"/>
    <mergeCell ref="A155:A164"/>
    <mergeCell ref="B168:C168"/>
    <mergeCell ref="E168:F168"/>
    <mergeCell ref="S149:T149"/>
    <mergeCell ref="A151:D151"/>
    <mergeCell ref="E151:H151"/>
    <mergeCell ref="J151:K151"/>
    <mergeCell ref="L151:M151"/>
    <mergeCell ref="S151:T151"/>
    <mergeCell ref="A134:A135"/>
    <mergeCell ref="B134:B135"/>
    <mergeCell ref="C134:C135"/>
    <mergeCell ref="A136:A145"/>
    <mergeCell ref="B149:C149"/>
    <mergeCell ref="E149:F149"/>
    <mergeCell ref="S130:T130"/>
    <mergeCell ref="A132:D132"/>
    <mergeCell ref="E132:H132"/>
    <mergeCell ref="J132:K132"/>
    <mergeCell ref="L132:M132"/>
    <mergeCell ref="S132:T132"/>
    <mergeCell ref="A115:A116"/>
    <mergeCell ref="B115:B116"/>
    <mergeCell ref="C115:C116"/>
    <mergeCell ref="A117:A126"/>
    <mergeCell ref="B130:C130"/>
    <mergeCell ref="E130:F130"/>
    <mergeCell ref="S92:T92"/>
    <mergeCell ref="A94:D94"/>
    <mergeCell ref="E94:H94"/>
    <mergeCell ref="J94:K94"/>
    <mergeCell ref="L94:M94"/>
    <mergeCell ref="S94:T94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A77:A78"/>
    <mergeCell ref="B77:B78"/>
    <mergeCell ref="C77:C78"/>
    <mergeCell ref="A79:A88"/>
    <mergeCell ref="B92:C92"/>
    <mergeCell ref="E92:F92"/>
    <mergeCell ref="G73:H73"/>
    <mergeCell ref="J73:K73"/>
    <mergeCell ref="L73:M73"/>
    <mergeCell ref="G92:H92"/>
    <mergeCell ref="J92:K92"/>
    <mergeCell ref="L92:M92"/>
    <mergeCell ref="S54:T54"/>
    <mergeCell ref="A56:D56"/>
    <mergeCell ref="E56:H56"/>
    <mergeCell ref="J56:K56"/>
    <mergeCell ref="L56:M56"/>
    <mergeCell ref="S56:T56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A60:A69"/>
    <mergeCell ref="B73:C73"/>
    <mergeCell ref="E73:F73"/>
    <mergeCell ref="A39:A40"/>
    <mergeCell ref="B39:B40"/>
    <mergeCell ref="C39:C40"/>
    <mergeCell ref="A41:A50"/>
    <mergeCell ref="B54:C54"/>
    <mergeCell ref="E54:F54"/>
    <mergeCell ref="G35:H35"/>
    <mergeCell ref="J35:K35"/>
    <mergeCell ref="L35:M35"/>
    <mergeCell ref="G54:H54"/>
    <mergeCell ref="J54:K54"/>
    <mergeCell ref="L54:M54"/>
    <mergeCell ref="S35:T35"/>
    <mergeCell ref="A37:D37"/>
    <mergeCell ref="E37:H37"/>
    <mergeCell ref="J37:K37"/>
    <mergeCell ref="L37:M37"/>
    <mergeCell ref="S37:T37"/>
    <mergeCell ref="A20:A21"/>
    <mergeCell ref="B20:B21"/>
    <mergeCell ref="C20:C21"/>
    <mergeCell ref="A22:A31"/>
    <mergeCell ref="B35:C35"/>
    <mergeCell ref="E35:F35"/>
    <mergeCell ref="A6:D6"/>
    <mergeCell ref="E6:J6"/>
    <mergeCell ref="A18:D18"/>
    <mergeCell ref="E18:H18"/>
    <mergeCell ref="J18:K18"/>
    <mergeCell ref="L18:M18"/>
    <mergeCell ref="S18:T18"/>
    <mergeCell ref="A10:D11"/>
    <mergeCell ref="E10:H11"/>
    <mergeCell ref="O10:P11"/>
    <mergeCell ref="A8:T8"/>
    <mergeCell ref="B16:C16"/>
    <mergeCell ref="E16:F16"/>
    <mergeCell ref="G16:H16"/>
    <mergeCell ref="J16:K16"/>
    <mergeCell ref="L16:M16"/>
    <mergeCell ref="S16:T16"/>
    <mergeCell ref="A13:D13"/>
    <mergeCell ref="E13:H13"/>
    <mergeCell ref="J13:M13"/>
  </mergeCells>
  <dataValidations count="6">
    <dataValidation type="list" allowBlank="1" showInputMessage="1" showErrorMessage="1" sqref="R136:S145 R155:S164 R174:S183 R193:S202 R212:S221 R117:S126 R98:S107 R79:S88 R60:S69 R41:S50 R22:S31" xr:uid="{00000000-0002-0000-0800-000000000000}">
      <formula1>"si,"</formula1>
    </dataValidation>
    <dataValidation allowBlank="1" showInputMessage="1" showErrorMessage="1" prompt="Inserire il riferimento corretto da piano di investimento (es.m1,e.1. ecc.)_x000a_" sqref="A20:A21 A191:A192 A39:A40 A58:A59 A77:A78 A96:A97 A115:A116 A134:A135 A153:A154 A172:A173 A210:A211" xr:uid="{00000000-0002-0000-0800-000001000000}"/>
    <dataValidation type="list" allowBlank="1" showInputMessage="1" showErrorMessage="1" sqref="B17:C17 B55:C55 B74:C74 B93:C93 B112:C112 B131:C131 B150:C150 B169:C169 B188:C188 B207:C207 B36:C36" xr:uid="{00000000-0002-0000-0800-000002000000}">
      <formula1>$D$20:$D$39</formula1>
    </dataValidation>
    <dataValidation type="list" allowBlank="1" showInputMessage="1" showErrorMessage="1" sqref="H98:H107 H79:H88 H60:H69 H41:H50 H193:H202 H22:H31 H117:H126 H136:H145 H155:H164 H174:H183 H212:H221" xr:uid="{00000000-0002-0000-0800-000003000000}">
      <formula1>"elettrico,"</formula1>
    </dataValidation>
    <dataValidation type="list" allowBlank="1" showInputMessage="1" showErrorMessage="1" sqref="E22:E31 E41:E50 E60:E69 E79:E88 E98:E107 E117:E126 E136:E145 E155:E164 E174:E183 E193:E202 E212:E221" xr:uid="{00000000-0002-0000-0800-000004000000}">
      <formula1>"suburbano"</formula1>
    </dataValidation>
    <dataValidation type="list" allowBlank="1" showInputMessage="1" showErrorMessage="1" sqref="I22:I31 I41:I50 I60:I69 I79:I88 I98:I107 I117:I126 I136:I145 I155:I164 I174:I183 I193:I202 I212:I221" xr:uid="{00000000-0002-0000-0800-000005000000}">
      <formula1>"classe I, classe A"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800-000006000000}">
          <x14:formula1>
            <xm:f>'sub_Urbano.Piano inv. forn'!$D$88:$D$107</xm:f>
          </x14:formula1>
          <xm:sqref>B206:C206 B187:C187 B54:C54 B73:C73 B92:C92 B111:C111 B130:C130 B149:C149 B168:C168 B35:C35 B16:C16</xm:sqref>
        </x14:dataValidation>
        <x14:dataValidation type="list" allowBlank="1" showInputMessage="1" showErrorMessage="1" prompt="Scegliere la regione beneficiaria dal menù a tendina_x000a_" xr:uid="{00000000-0002-0000-0800-000007000000}">
          <x14:formula1>
            <xm:f>'DATI EROGAZIONI'!$A$2:$A$22</xm:f>
          </x14:formula1>
          <xm:sqref>E6:J6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60bc553-734e-4de8-853c-7f29a1d1939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6D84517392BC418EADA2D0D2955FF6" ma:contentTypeVersion="16" ma:contentTypeDescription="Creare un nuovo documento." ma:contentTypeScope="" ma:versionID="0a7567c5e3a939c083170d09df4700f9">
  <xsd:schema xmlns:xsd="http://www.w3.org/2001/XMLSchema" xmlns:xs="http://www.w3.org/2001/XMLSchema" xmlns:p="http://schemas.microsoft.com/office/2006/metadata/properties" xmlns:ns3="f01d3838-84f0-41bd-8e10-bcdc36028c8d" xmlns:ns4="b60bc553-734e-4de8-853c-7f29a1d1939b" targetNamespace="http://schemas.microsoft.com/office/2006/metadata/properties" ma:root="true" ma:fieldsID="9337423b6a4b5a712a546f1d21af11ef" ns3:_="" ns4:_="">
    <xsd:import namespace="f01d3838-84f0-41bd-8e10-bcdc36028c8d"/>
    <xsd:import namespace="b60bc553-734e-4de8-853c-7f29a1d1939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1d3838-84f0-41bd-8e10-bcdc36028c8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0bc553-734e-4de8-853c-7f29a1d193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AD81AF-DFEF-480B-A732-87488C309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DE688E-AD8C-43D0-B80F-1A00898E4E6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b60bc553-734e-4de8-853c-7f29a1d1939b"/>
    <ds:schemaRef ds:uri="f01d3838-84f0-41bd-8e10-bcdc36028c8d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F0E02EC-3DF6-442C-8168-882B113A30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1d3838-84f0-41bd-8e10-bcdc36028c8d"/>
    <ds:schemaRef ds:uri="b60bc553-734e-4de8-853c-7f29a1d19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21</vt:i4>
      </vt:variant>
    </vt:vector>
  </HeadingPairs>
  <TitlesOfParts>
    <vt:vector size="21" baseType="lpstr">
      <vt:lpstr>sub_Urbano.Piano inv. forn</vt:lpstr>
      <vt:lpstr>EXTRAUrbano.Piano inv. forn </vt:lpstr>
      <vt:lpstr>sub_urbano_PIANO_INV-INFR</vt:lpstr>
      <vt:lpstr>EXTRA-urbano_PIANO_INV-INFR </vt:lpstr>
      <vt:lpstr>piano inv.riconvers.</vt:lpstr>
      <vt:lpstr>q.e. gen</vt:lpstr>
      <vt:lpstr>sub-urbano REND FORN_ metano</vt:lpstr>
      <vt:lpstr>extraurbano REND FORN_ metano</vt:lpstr>
      <vt:lpstr>sub_urbano REND_FORN_ ele </vt:lpstr>
      <vt:lpstr>extraurbano REND FORN_ elett</vt:lpstr>
      <vt:lpstr>suburb.REND_FORN_ idrogeno</vt:lpstr>
      <vt:lpstr>eXTRAurbanoREND_FORN_ idrogeno</vt:lpstr>
      <vt:lpstr>rend_riconversione-sub</vt:lpstr>
      <vt:lpstr>rend_riconversione-extraurb</vt:lpstr>
      <vt:lpstr>suburbano rend_infr_met</vt:lpstr>
      <vt:lpstr>EXTRAurbano rend_infr_met </vt:lpstr>
      <vt:lpstr>SUBurbano rend_infr_elet</vt:lpstr>
      <vt:lpstr>EXTRAurbano rend_infr_elet </vt:lpstr>
      <vt:lpstr>suburbano rend_infr_idrogeno</vt:lpstr>
      <vt:lpstr>EXTRAurbano rend_infr_idrogeno</vt:lpstr>
      <vt:lpstr>DATI EROGAZIONI</vt:lpstr>
    </vt:vector>
  </TitlesOfParts>
  <Company>MIT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simona.armento</dc:creator>
  <cp:lastModifiedBy>Armento Simona</cp:lastModifiedBy>
  <cp:revision/>
  <dcterms:created xsi:type="dcterms:W3CDTF">2022-03-22T10:39:05Z</dcterms:created>
  <dcterms:modified xsi:type="dcterms:W3CDTF">2025-10-28T08:47:13Z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0x010100016D84517392BC418EADA2D0D2955FF6</vt:lpwstr>
  </property>
</Properties>
</file>